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RACUNOVODSTVO\IZVJEŠTAJ O IZVRŠENJU FINAN.PLANA ZA 2021.G\2022. GODINA\"/>
    </mc:Choice>
  </mc:AlternateContent>
  <xr:revisionPtr revIDLastSave="0" documentId="13_ncr:1_{4BD9E99F-825E-4555-9F62-3BDDD4C215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slovna" sheetId="6" r:id="rId1"/>
    <sheet name="Opći dio" sheetId="3" r:id="rId2"/>
    <sheet name="Ekonomska klasifikacija" sheetId="1" r:id="rId3"/>
    <sheet name="Prihodi i rashodi -izvori fin." sheetId="4" r:id="rId4"/>
    <sheet name="Ek. i prog. klasifikacij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17" i="3"/>
  <c r="B17" i="3"/>
  <c r="F38" i="4"/>
  <c r="F37" i="4"/>
  <c r="F36" i="4"/>
  <c r="F35" i="4"/>
  <c r="F34" i="4"/>
  <c r="F33" i="4"/>
  <c r="F31" i="4"/>
  <c r="F30" i="4"/>
  <c r="F29" i="4"/>
  <c r="F27" i="4"/>
  <c r="F26" i="4"/>
  <c r="F25" i="4"/>
  <c r="F23" i="4"/>
  <c r="F22" i="4"/>
  <c r="F21" i="4"/>
  <c r="F19" i="4"/>
  <c r="F18" i="4"/>
  <c r="F17" i="4"/>
  <c r="F15" i="4"/>
  <c r="F14" i="4"/>
  <c r="F13" i="4"/>
  <c r="F11" i="4"/>
  <c r="F10" i="4"/>
  <c r="F9" i="4"/>
  <c r="F6" i="4"/>
  <c r="F7" i="4"/>
  <c r="F5" i="4"/>
  <c r="E38" i="4"/>
  <c r="E37" i="4"/>
  <c r="E36" i="4"/>
  <c r="E35" i="4"/>
  <c r="E34" i="4"/>
  <c r="E33" i="4"/>
  <c r="E31" i="4"/>
  <c r="E30" i="4"/>
  <c r="E29" i="4"/>
  <c r="E27" i="4"/>
  <c r="E26" i="4"/>
  <c r="E25" i="4"/>
  <c r="E23" i="4"/>
  <c r="E22" i="4"/>
  <c r="E21" i="4"/>
  <c r="E19" i="4"/>
  <c r="E18" i="4"/>
  <c r="E17" i="4"/>
  <c r="E15" i="4"/>
  <c r="E14" i="4"/>
  <c r="E13" i="4"/>
  <c r="E11" i="4"/>
  <c r="E10" i="4"/>
  <c r="E9" i="4"/>
  <c r="E6" i="4"/>
  <c r="E7" i="4"/>
  <c r="E5" i="4"/>
  <c r="D38" i="4"/>
  <c r="C38" i="4"/>
  <c r="B38" i="4"/>
  <c r="C35" i="4"/>
  <c r="D35" i="4"/>
  <c r="C31" i="4"/>
  <c r="D31" i="4"/>
  <c r="C27" i="4"/>
  <c r="D27" i="4"/>
  <c r="C23" i="4"/>
  <c r="D23" i="4"/>
  <c r="C19" i="4"/>
  <c r="D19" i="4"/>
  <c r="B35" i="4"/>
  <c r="B31" i="4"/>
  <c r="B27" i="4"/>
  <c r="B23" i="4"/>
  <c r="B19" i="4"/>
  <c r="C15" i="4"/>
  <c r="D15" i="4"/>
  <c r="B15" i="4"/>
  <c r="C11" i="4"/>
  <c r="D11" i="4"/>
  <c r="B11" i="4"/>
  <c r="C7" i="4"/>
  <c r="D7" i="4"/>
  <c r="B7" i="4"/>
  <c r="B37" i="4"/>
  <c r="D37" i="4"/>
  <c r="C37" i="4"/>
  <c r="D36" i="4"/>
  <c r="C36" i="4"/>
  <c r="B36" i="4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F28" i="1"/>
  <c r="E28" i="1"/>
  <c r="C40" i="1"/>
  <c r="D40" i="1"/>
  <c r="B68" i="1"/>
  <c r="C68" i="1"/>
  <c r="B69" i="1"/>
  <c r="C69" i="1"/>
  <c r="D69" i="1"/>
  <c r="C29" i="1"/>
  <c r="D29" i="1"/>
  <c r="D36" i="1"/>
  <c r="C36" i="1"/>
  <c r="D35" i="1"/>
  <c r="C35" i="1"/>
  <c r="C34" i="1" s="1"/>
  <c r="D33" i="1"/>
  <c r="D32" i="1" s="1"/>
  <c r="C33" i="1"/>
  <c r="D31" i="1"/>
  <c r="D30" i="1" s="1"/>
  <c r="C31" i="1"/>
  <c r="C30" i="1" s="1"/>
  <c r="B34" i="1"/>
  <c r="B29" i="1" s="1"/>
  <c r="C32" i="1"/>
  <c r="B32" i="1"/>
  <c r="B30" i="1"/>
  <c r="B74" i="1"/>
  <c r="B73" i="1" s="1"/>
  <c r="B72" i="1" s="1"/>
  <c r="B78" i="1"/>
  <c r="D79" i="1"/>
  <c r="D78" i="1" s="1"/>
  <c r="C79" i="1"/>
  <c r="C78" i="1" s="1"/>
  <c r="D77" i="1"/>
  <c r="C77" i="1"/>
  <c r="C74" i="1" s="1"/>
  <c r="C73" i="1" s="1"/>
  <c r="C72" i="1" s="1"/>
  <c r="D75" i="1"/>
  <c r="D74" i="1" s="1"/>
  <c r="C75" i="1"/>
  <c r="D71" i="1"/>
  <c r="C71" i="1"/>
  <c r="D70" i="1"/>
  <c r="C70" i="1"/>
  <c r="B49" i="1"/>
  <c r="B66" i="1"/>
  <c r="B65" i="1" s="1"/>
  <c r="D67" i="1"/>
  <c r="D66" i="1" s="1"/>
  <c r="D65" i="1" s="1"/>
  <c r="C67" i="1"/>
  <c r="C66" i="1" s="1"/>
  <c r="C65" i="1" s="1"/>
  <c r="D64" i="1"/>
  <c r="C64" i="1"/>
  <c r="D63" i="1"/>
  <c r="C63" i="1"/>
  <c r="D62" i="1"/>
  <c r="C62" i="1"/>
  <c r="D61" i="1"/>
  <c r="C61" i="1"/>
  <c r="D60" i="1"/>
  <c r="C60" i="1"/>
  <c r="B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B42" i="1"/>
  <c r="D48" i="1"/>
  <c r="C48" i="1"/>
  <c r="D47" i="1"/>
  <c r="C47" i="1"/>
  <c r="D46" i="1"/>
  <c r="C46" i="1"/>
  <c r="D44" i="1"/>
  <c r="C44" i="1"/>
  <c r="D45" i="1"/>
  <c r="C45" i="1"/>
  <c r="D43" i="1"/>
  <c r="C43" i="1"/>
  <c r="B38" i="1"/>
  <c r="D41" i="1"/>
  <c r="C41" i="1"/>
  <c r="D39" i="1"/>
  <c r="C39" i="1"/>
  <c r="B28" i="1" l="1"/>
  <c r="B80" i="1" s="1"/>
  <c r="D68" i="1"/>
  <c r="D34" i="1"/>
  <c r="D73" i="1"/>
  <c r="D72" i="1" s="1"/>
  <c r="C49" i="1"/>
  <c r="B37" i="1"/>
  <c r="D49" i="1"/>
  <c r="C38" i="1"/>
  <c r="D42" i="1"/>
  <c r="C42" i="1"/>
  <c r="C37" i="1" s="1"/>
  <c r="C28" i="1" s="1"/>
  <c r="C80" i="1" s="1"/>
  <c r="D38" i="1"/>
  <c r="D59" i="1"/>
  <c r="C59" i="1"/>
  <c r="F8" i="1"/>
  <c r="F10" i="1"/>
  <c r="F11" i="1"/>
  <c r="F13" i="1"/>
  <c r="F16" i="1"/>
  <c r="F19" i="1"/>
  <c r="F22" i="1"/>
  <c r="F25" i="1"/>
  <c r="E8" i="1"/>
  <c r="E10" i="1"/>
  <c r="E11" i="1"/>
  <c r="E13" i="1"/>
  <c r="E16" i="1"/>
  <c r="E19" i="1"/>
  <c r="E22" i="1"/>
  <c r="E25" i="1"/>
  <c r="C24" i="1"/>
  <c r="C23" i="1" s="1"/>
  <c r="D24" i="1"/>
  <c r="D23" i="1" s="1"/>
  <c r="C21" i="1"/>
  <c r="C20" i="1" s="1"/>
  <c r="D21" i="1"/>
  <c r="C18" i="1"/>
  <c r="C17" i="1" s="1"/>
  <c r="D18" i="1"/>
  <c r="D17" i="1" s="1"/>
  <c r="F17" i="1" s="1"/>
  <c r="C15" i="1"/>
  <c r="C14" i="1" s="1"/>
  <c r="D15" i="1"/>
  <c r="D14" i="1" s="1"/>
  <c r="C12" i="1"/>
  <c r="D12" i="1"/>
  <c r="C9" i="1"/>
  <c r="D9" i="1"/>
  <c r="C7" i="1"/>
  <c r="D7" i="1"/>
  <c r="F12" i="1" l="1"/>
  <c r="F14" i="1"/>
  <c r="D37" i="1"/>
  <c r="D28" i="1" s="1"/>
  <c r="D80" i="1" s="1"/>
  <c r="F9" i="1"/>
  <c r="F24" i="1"/>
  <c r="F23" i="1"/>
  <c r="F15" i="1"/>
  <c r="F7" i="1"/>
  <c r="F21" i="1"/>
  <c r="D20" i="1"/>
  <c r="F18" i="1"/>
  <c r="D6" i="1"/>
  <c r="C6" i="1"/>
  <c r="C5" i="1" s="1"/>
  <c r="C26" i="1" s="1"/>
  <c r="B24" i="1"/>
  <c r="B21" i="1"/>
  <c r="B20" i="1" s="1"/>
  <c r="B18" i="1"/>
  <c r="B17" i="1" s="1"/>
  <c r="E17" i="1" s="1"/>
  <c r="B15" i="1"/>
  <c r="B14" i="1" s="1"/>
  <c r="E14" i="1" s="1"/>
  <c r="B12" i="1"/>
  <c r="E12" i="1" s="1"/>
  <c r="B9" i="1"/>
  <c r="E9" i="1" s="1"/>
  <c r="B7" i="1"/>
  <c r="B6" i="1" s="1"/>
  <c r="E18" i="1" l="1"/>
  <c r="E21" i="1"/>
  <c r="D5" i="1"/>
  <c r="E6" i="1"/>
  <c r="F6" i="1"/>
  <c r="F20" i="1"/>
  <c r="E20" i="1"/>
  <c r="B23" i="1"/>
  <c r="E23" i="1" s="1"/>
  <c r="E24" i="1"/>
  <c r="E15" i="1"/>
  <c r="E7" i="1"/>
  <c r="D26" i="1" l="1"/>
  <c r="F5" i="1"/>
  <c r="F26" i="1" s="1"/>
  <c r="B5" i="1"/>
  <c r="B26" i="1" s="1"/>
  <c r="E5" i="1" l="1"/>
  <c r="E26" i="1" s="1"/>
  <c r="I17" i="5"/>
  <c r="I18" i="5"/>
  <c r="I20" i="5"/>
  <c r="I21" i="5"/>
  <c r="I22" i="5"/>
  <c r="I23" i="5"/>
  <c r="I25" i="5"/>
  <c r="I26" i="5"/>
  <c r="I27" i="5"/>
  <c r="I28" i="5"/>
  <c r="I29" i="5"/>
  <c r="I30" i="5"/>
  <c r="I31" i="5"/>
  <c r="I32" i="5"/>
  <c r="I33" i="5"/>
  <c r="I35" i="5"/>
  <c r="I36" i="5"/>
  <c r="I37" i="5"/>
  <c r="I40" i="5"/>
  <c r="I46" i="5"/>
  <c r="I52" i="5"/>
  <c r="I54" i="5"/>
  <c r="I56" i="5"/>
  <c r="I57" i="5"/>
  <c r="I60" i="5"/>
  <c r="I62" i="5"/>
  <c r="I63" i="5"/>
  <c r="I66" i="5"/>
  <c r="I73" i="5"/>
  <c r="I76" i="5"/>
  <c r="I81" i="5"/>
  <c r="I86" i="5"/>
  <c r="I89" i="5"/>
  <c r="I91" i="5"/>
  <c r="I93" i="5"/>
  <c r="I94" i="5"/>
  <c r="I99" i="5"/>
  <c r="I101" i="5"/>
  <c r="I102" i="5"/>
  <c r="I103" i="5"/>
  <c r="I104" i="5"/>
  <c r="I106" i="5"/>
  <c r="I107" i="5"/>
  <c r="I108" i="5"/>
  <c r="I109" i="5"/>
  <c r="I110" i="5"/>
  <c r="I112" i="5"/>
  <c r="I115" i="5"/>
  <c r="I118" i="5"/>
  <c r="I119" i="5"/>
  <c r="I123" i="5"/>
  <c r="I129" i="5"/>
  <c r="I131" i="5"/>
  <c r="I133" i="5"/>
  <c r="I136" i="5"/>
  <c r="I141" i="5"/>
  <c r="I142" i="5"/>
  <c r="I143" i="5"/>
  <c r="I144" i="5"/>
  <c r="I146" i="5"/>
  <c r="I147" i="5"/>
  <c r="I150" i="5"/>
  <c r="I154" i="5"/>
  <c r="I160" i="5"/>
  <c r="I166" i="5"/>
  <c r="I168" i="5"/>
  <c r="I174" i="5"/>
  <c r="I176" i="5"/>
  <c r="I178" i="5"/>
  <c r="I181" i="5"/>
  <c r="I186" i="5"/>
  <c r="I188" i="5"/>
  <c r="I190" i="5"/>
  <c r="I193" i="5"/>
  <c r="I199" i="5"/>
  <c r="I205" i="5"/>
  <c r="I210" i="5"/>
  <c r="I217" i="5"/>
  <c r="I218" i="5"/>
  <c r="I220" i="5"/>
  <c r="I227" i="5"/>
  <c r="I232" i="5"/>
  <c r="I233" i="5"/>
  <c r="H153" i="5" l="1"/>
  <c r="G153" i="5"/>
  <c r="G152" i="5" s="1"/>
  <c r="G151" i="5" s="1"/>
  <c r="G149" i="5"/>
  <c r="G148" i="5" s="1"/>
  <c r="H149" i="5"/>
  <c r="I149" i="5" s="1"/>
  <c r="H145" i="5"/>
  <c r="I145" i="5" s="1"/>
  <c r="G145" i="5"/>
  <c r="H231" i="5"/>
  <c r="G231" i="5"/>
  <c r="H226" i="5"/>
  <c r="G226" i="5"/>
  <c r="G225" i="5" s="1"/>
  <c r="G224" i="5" s="1"/>
  <c r="G223" i="5" s="1"/>
  <c r="H198" i="5"/>
  <c r="G198" i="5"/>
  <c r="H140" i="5"/>
  <c r="I140" i="5" s="1"/>
  <c r="G140" i="5"/>
  <c r="H148" i="5"/>
  <c r="I148" i="5" s="1"/>
  <c r="G122" i="5"/>
  <c r="G121" i="5" s="1"/>
  <c r="G120" i="5" s="1"/>
  <c r="H122" i="5"/>
  <c r="I122" i="5" s="1"/>
  <c r="H117" i="5"/>
  <c r="I117" i="5" s="1"/>
  <c r="G117" i="5"/>
  <c r="G116" i="5" s="1"/>
  <c r="G100" i="5"/>
  <c r="H105" i="5"/>
  <c r="H111" i="5"/>
  <c r="H114" i="5"/>
  <c r="G114" i="5"/>
  <c r="G113" i="5" s="1"/>
  <c r="G105" i="5"/>
  <c r="G111" i="5"/>
  <c r="H98" i="5"/>
  <c r="I98" i="5" s="1"/>
  <c r="G98" i="5"/>
  <c r="H159" i="5"/>
  <c r="I159" i="5" s="1"/>
  <c r="G159" i="5"/>
  <c r="G158" i="5" s="1"/>
  <c r="H85" i="5"/>
  <c r="G85" i="5"/>
  <c r="G84" i="5" s="1"/>
  <c r="H88" i="5"/>
  <c r="G88" i="5"/>
  <c r="H90" i="5"/>
  <c r="I90" i="5" s="1"/>
  <c r="G90" i="5"/>
  <c r="H92" i="5"/>
  <c r="I92" i="5" s="1"/>
  <c r="G92" i="5"/>
  <c r="H80" i="5"/>
  <c r="G80" i="5"/>
  <c r="G79" i="5" s="1"/>
  <c r="G78" i="5" s="1"/>
  <c r="G77" i="5" s="1"/>
  <c r="H65" i="5"/>
  <c r="G65" i="5"/>
  <c r="G64" i="5" s="1"/>
  <c r="H61" i="5"/>
  <c r="I61" i="5" s="1"/>
  <c r="G61" i="5"/>
  <c r="H59" i="5"/>
  <c r="I59" i="5" s="1"/>
  <c r="G59" i="5"/>
  <c r="H55" i="5"/>
  <c r="H53" i="5"/>
  <c r="I53" i="5" s="1"/>
  <c r="H51" i="5"/>
  <c r="I51" i="5" s="1"/>
  <c r="G55" i="5"/>
  <c r="G53" i="5"/>
  <c r="G51" i="5"/>
  <c r="H219" i="5"/>
  <c r="I219" i="5" s="1"/>
  <c r="G219" i="5"/>
  <c r="H216" i="5"/>
  <c r="G216" i="5"/>
  <c r="H209" i="5"/>
  <c r="G209" i="5"/>
  <c r="G208" i="5" s="1"/>
  <c r="G207" i="5" s="1"/>
  <c r="G206" i="5" s="1"/>
  <c r="H204" i="5"/>
  <c r="G204" i="5"/>
  <c r="G203" i="5" s="1"/>
  <c r="G202" i="5" s="1"/>
  <c r="G201" i="5" s="1"/>
  <c r="H192" i="5"/>
  <c r="H189" i="5"/>
  <c r="H187" i="5"/>
  <c r="I187" i="5" s="1"/>
  <c r="H185" i="5"/>
  <c r="I185" i="5" s="1"/>
  <c r="G192" i="5"/>
  <c r="G189" i="5"/>
  <c r="G187" i="5"/>
  <c r="G185" i="5"/>
  <c r="H173" i="5"/>
  <c r="I173" i="5" s="1"/>
  <c r="G173" i="5"/>
  <c r="H175" i="5"/>
  <c r="G175" i="5"/>
  <c r="H177" i="5"/>
  <c r="G177" i="5"/>
  <c r="H180" i="5"/>
  <c r="I180" i="5" s="1"/>
  <c r="G180" i="5"/>
  <c r="G179" i="5" s="1"/>
  <c r="H165" i="5"/>
  <c r="I165" i="5" s="1"/>
  <c r="G165" i="5"/>
  <c r="H167" i="5"/>
  <c r="G167" i="5"/>
  <c r="H128" i="5"/>
  <c r="G128" i="5"/>
  <c r="H130" i="5"/>
  <c r="I130" i="5" s="1"/>
  <c r="G130" i="5"/>
  <c r="H132" i="5"/>
  <c r="I132" i="5" s="1"/>
  <c r="G132" i="5"/>
  <c r="H135" i="5"/>
  <c r="G135" i="5"/>
  <c r="G134" i="5" s="1"/>
  <c r="H72" i="5"/>
  <c r="G72" i="5"/>
  <c r="H75" i="5"/>
  <c r="G75" i="5"/>
  <c r="G74" i="5" s="1"/>
  <c r="H45" i="5"/>
  <c r="G45" i="5"/>
  <c r="G44" i="5" s="1"/>
  <c r="G43" i="5" s="1"/>
  <c r="G42" i="5" s="1"/>
  <c r="G41" i="5" s="1"/>
  <c r="H39" i="5"/>
  <c r="G39" i="5"/>
  <c r="G38" i="5" s="1"/>
  <c r="H34" i="5"/>
  <c r="G34" i="5"/>
  <c r="H24" i="5"/>
  <c r="I24" i="5" s="1"/>
  <c r="G24" i="5"/>
  <c r="H19" i="5"/>
  <c r="I19" i="5" s="1"/>
  <c r="G19" i="5"/>
  <c r="H16" i="5"/>
  <c r="G16" i="5"/>
  <c r="H71" i="5" l="1"/>
  <c r="I72" i="5"/>
  <c r="H208" i="5"/>
  <c r="I209" i="5"/>
  <c r="I88" i="5"/>
  <c r="I16" i="5"/>
  <c r="H134" i="5"/>
  <c r="I134" i="5" s="1"/>
  <c r="I135" i="5"/>
  <c r="I167" i="5"/>
  <c r="I175" i="5"/>
  <c r="I216" i="5"/>
  <c r="I55" i="5"/>
  <c r="H79" i="5"/>
  <c r="I79" i="5" s="1"/>
  <c r="I80" i="5"/>
  <c r="I85" i="5"/>
  <c r="H113" i="5"/>
  <c r="I113" i="5" s="1"/>
  <c r="I114" i="5"/>
  <c r="I231" i="5"/>
  <c r="I39" i="5"/>
  <c r="I189" i="5"/>
  <c r="I111" i="5"/>
  <c r="I34" i="5"/>
  <c r="I177" i="5"/>
  <c r="H64" i="5"/>
  <c r="I64" i="5" s="1"/>
  <c r="I65" i="5"/>
  <c r="I153" i="5"/>
  <c r="I105" i="5"/>
  <c r="I128" i="5"/>
  <c r="I226" i="5"/>
  <c r="H44" i="5"/>
  <c r="I44" i="5" s="1"/>
  <c r="I45" i="5"/>
  <c r="H191" i="5"/>
  <c r="I191" i="5" s="1"/>
  <c r="I192" i="5"/>
  <c r="H74" i="5"/>
  <c r="I74" i="5" s="1"/>
  <c r="I75" i="5"/>
  <c r="H203" i="5"/>
  <c r="I203" i="5" s="1"/>
  <c r="I204" i="5"/>
  <c r="H197" i="5"/>
  <c r="I198" i="5"/>
  <c r="H152" i="5"/>
  <c r="I152" i="5" s="1"/>
  <c r="G230" i="5"/>
  <c r="G229" i="5" s="1"/>
  <c r="G228" i="5" s="1"/>
  <c r="G222" i="5" s="1"/>
  <c r="G221" i="5" s="1"/>
  <c r="H230" i="5"/>
  <c r="H225" i="5"/>
  <c r="G197" i="5"/>
  <c r="G196" i="5" s="1"/>
  <c r="G195" i="5" s="1"/>
  <c r="G194" i="5" s="1"/>
  <c r="H139" i="5"/>
  <c r="G139" i="5"/>
  <c r="G138" i="5" s="1"/>
  <c r="G137" i="5" s="1"/>
  <c r="H121" i="5"/>
  <c r="I121" i="5" s="1"/>
  <c r="H116" i="5"/>
  <c r="I116" i="5" s="1"/>
  <c r="G97" i="5"/>
  <c r="G87" i="5"/>
  <c r="G83" i="5" s="1"/>
  <c r="G82" i="5" s="1"/>
  <c r="H158" i="5"/>
  <c r="H87" i="5"/>
  <c r="I87" i="5" s="1"/>
  <c r="H84" i="5"/>
  <c r="I84" i="5" s="1"/>
  <c r="H78" i="5"/>
  <c r="G50" i="5"/>
  <c r="H50" i="5"/>
  <c r="H58" i="5"/>
  <c r="I58" i="5" s="1"/>
  <c r="G58" i="5"/>
  <c r="G215" i="5"/>
  <c r="G214" i="5" s="1"/>
  <c r="G213" i="5" s="1"/>
  <c r="G212" i="5" s="1"/>
  <c r="G211" i="5" s="1"/>
  <c r="G200" i="5"/>
  <c r="H215" i="5"/>
  <c r="I215" i="5" s="1"/>
  <c r="H202" i="5"/>
  <c r="I202" i="5" s="1"/>
  <c r="G184" i="5"/>
  <c r="H184" i="5"/>
  <c r="G191" i="5"/>
  <c r="G172" i="5"/>
  <c r="G171" i="5" s="1"/>
  <c r="G170" i="5" s="1"/>
  <c r="H172" i="5"/>
  <c r="I172" i="5" s="1"/>
  <c r="H179" i="5"/>
  <c r="I179" i="5" s="1"/>
  <c r="H164" i="5"/>
  <c r="G164" i="5"/>
  <c r="G163" i="5" s="1"/>
  <c r="G162" i="5" s="1"/>
  <c r="G161" i="5" s="1"/>
  <c r="H127" i="5"/>
  <c r="G157" i="5"/>
  <c r="G156" i="5" s="1"/>
  <c r="G155" i="5" s="1"/>
  <c r="G127" i="5"/>
  <c r="G126" i="5" s="1"/>
  <c r="G125" i="5" s="1"/>
  <c r="H70" i="5"/>
  <c r="G71" i="5"/>
  <c r="G70" i="5" s="1"/>
  <c r="G69" i="5" s="1"/>
  <c r="H15" i="5"/>
  <c r="I15" i="5" s="1"/>
  <c r="G15" i="5"/>
  <c r="G14" i="5" s="1"/>
  <c r="G13" i="5" s="1"/>
  <c r="G12" i="5" s="1"/>
  <c r="H43" i="5"/>
  <c r="I43" i="5" s="1"/>
  <c r="H38" i="5"/>
  <c r="I38" i="5" s="1"/>
  <c r="H77" i="5" l="1"/>
  <c r="I77" i="5" s="1"/>
  <c r="I78" i="5"/>
  <c r="H163" i="5"/>
  <c r="I163" i="5" s="1"/>
  <c r="I164" i="5"/>
  <c r="H138" i="5"/>
  <c r="I139" i="5"/>
  <c r="H196" i="5"/>
  <c r="I197" i="5"/>
  <c r="H157" i="5"/>
  <c r="I158" i="5"/>
  <c r="H224" i="5"/>
  <c r="I225" i="5"/>
  <c r="H126" i="5"/>
  <c r="I127" i="5"/>
  <c r="I70" i="5"/>
  <c r="H229" i="5"/>
  <c r="I229" i="5" s="1"/>
  <c r="I230" i="5"/>
  <c r="H207" i="5"/>
  <c r="I208" i="5"/>
  <c r="I184" i="5"/>
  <c r="I50" i="5"/>
  <c r="H151" i="5"/>
  <c r="I151" i="5" s="1"/>
  <c r="I71" i="5"/>
  <c r="H228" i="5"/>
  <c r="I228" i="5" s="1"/>
  <c r="G124" i="5"/>
  <c r="H120" i="5"/>
  <c r="I120" i="5" s="1"/>
  <c r="G96" i="5"/>
  <c r="G95" i="5" s="1"/>
  <c r="G68" i="5" s="1"/>
  <c r="H183" i="5"/>
  <c r="H83" i="5"/>
  <c r="I83" i="5" s="1"/>
  <c r="H49" i="5"/>
  <c r="G49" i="5"/>
  <c r="G48" i="5" s="1"/>
  <c r="G47" i="5" s="1"/>
  <c r="G11" i="5" s="1"/>
  <c r="H214" i="5"/>
  <c r="I214" i="5" s="1"/>
  <c r="G183" i="5"/>
  <c r="G182" i="5" s="1"/>
  <c r="G169" i="5" s="1"/>
  <c r="H201" i="5"/>
  <c r="I201" i="5" s="1"/>
  <c r="H171" i="5"/>
  <c r="I171" i="5" s="1"/>
  <c r="H162" i="5"/>
  <c r="I162" i="5" s="1"/>
  <c r="H69" i="5"/>
  <c r="I69" i="5" s="1"/>
  <c r="H14" i="5"/>
  <c r="I14" i="5" s="1"/>
  <c r="H42" i="5"/>
  <c r="I42" i="5" s="1"/>
  <c r="H195" i="5" l="1"/>
  <c r="I196" i="5"/>
  <c r="H125" i="5"/>
  <c r="I125" i="5" s="1"/>
  <c r="I126" i="5"/>
  <c r="H137" i="5"/>
  <c r="I137" i="5" s="1"/>
  <c r="I138" i="5"/>
  <c r="I49" i="5"/>
  <c r="H223" i="5"/>
  <c r="I223" i="5" s="1"/>
  <c r="I224" i="5"/>
  <c r="H156" i="5"/>
  <c r="I157" i="5"/>
  <c r="H182" i="5"/>
  <c r="I182" i="5" s="1"/>
  <c r="I183" i="5"/>
  <c r="H206" i="5"/>
  <c r="I206" i="5" s="1"/>
  <c r="I207" i="5"/>
  <c r="H222" i="5"/>
  <c r="I222" i="5" s="1"/>
  <c r="G67" i="5"/>
  <c r="G10" i="5" s="1"/>
  <c r="G9" i="5" s="1"/>
  <c r="H82" i="5"/>
  <c r="I82" i="5" s="1"/>
  <c r="H48" i="5"/>
  <c r="I48" i="5" s="1"/>
  <c r="H213" i="5"/>
  <c r="I213" i="5" s="1"/>
  <c r="H200" i="5"/>
  <c r="I200" i="5" s="1"/>
  <c r="H170" i="5"/>
  <c r="I170" i="5" s="1"/>
  <c r="H161" i="5"/>
  <c r="I161" i="5" s="1"/>
  <c r="H41" i="5"/>
  <c r="I41" i="5" s="1"/>
  <c r="H13" i="5"/>
  <c r="I13" i="5" s="1"/>
  <c r="B20" i="3"/>
  <c r="C20" i="3"/>
  <c r="H124" i="5" l="1"/>
  <c r="I124" i="5" s="1"/>
  <c r="I156" i="5"/>
  <c r="H155" i="5"/>
  <c r="I155" i="5" s="1"/>
  <c r="H194" i="5"/>
  <c r="I194" i="5" s="1"/>
  <c r="I195" i="5"/>
  <c r="G8" i="5"/>
  <c r="H221" i="5"/>
  <c r="I221" i="5" s="1"/>
  <c r="H47" i="5"/>
  <c r="I47" i="5" s="1"/>
  <c r="H169" i="5"/>
  <c r="I169" i="5" s="1"/>
  <c r="H212" i="5"/>
  <c r="I212" i="5" s="1"/>
  <c r="H12" i="5"/>
  <c r="I12" i="5" s="1"/>
  <c r="D20" i="3"/>
  <c r="C21" i="3"/>
  <c r="B21" i="3"/>
  <c r="H11" i="5" l="1"/>
  <c r="I11" i="5" s="1"/>
  <c r="H211" i="5"/>
  <c r="I211" i="5" s="1"/>
  <c r="D21" i="3"/>
  <c r="H100" i="5" l="1"/>
  <c r="I100" i="5" s="1"/>
  <c r="H97" i="5" l="1"/>
  <c r="H96" i="5" l="1"/>
  <c r="I97" i="5"/>
  <c r="H95" i="5" l="1"/>
  <c r="I96" i="5"/>
  <c r="I95" i="5" l="1"/>
  <c r="H68" i="5"/>
  <c r="H67" i="5" l="1"/>
  <c r="I68" i="5"/>
  <c r="H10" i="5" l="1"/>
  <c r="I67" i="5"/>
  <c r="I10" i="5" l="1"/>
  <c r="H9" i="5"/>
  <c r="I9" i="5" l="1"/>
  <c r="H8" i="5"/>
  <c r="I8" i="5" s="1"/>
</calcChain>
</file>

<file path=xl/sharedStrings.xml><?xml version="1.0" encoding="utf-8"?>
<sst xmlns="http://schemas.openxmlformats.org/spreadsheetml/2006/main" count="488" uniqueCount="258">
  <si>
    <t>Oznaka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</si>
  <si>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</si>
  <si>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</si>
  <si>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</si>
  <si>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</si>
  <si>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</si>
  <si>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</si>
  <si>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</si>
  <si>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</si>
  <si>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</si>
  <si>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</si>
  <si>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</si>
  <si>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</si>
  <si>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</si>
  <si>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</si>
  <si>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</si>
  <si>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</si>
  <si>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</si>
  <si>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</si>
  <si>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</si>
  <si>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</si>
  <si>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</si>
  <si>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</si>
  <si>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</si>
  <si>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</si>
  <si>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</si>
  <si>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</si>
  <si>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</si>
  <si>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</si>
  <si>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</si>
  <si>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</si>
  <si>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</si>
  <si>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</si>
  <si>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</si>
  <si>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</si>
  <si>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</si>
  <si>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</si>
  <si>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</si>
  <si>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</si>
  <si>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</si>
  <si>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</si>
  <si>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</si>
  <si>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</si>
  <si>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</si>
  <si>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</si>
  <si>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</si>
  <si>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</si>
  <si>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</si>
  <si>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</si>
  <si>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</si>
  <si>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</si>
  <si>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</si>
  <si>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</si>
  <si>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</si>
  <si>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</si>
  <si>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</si>
  <si>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</si>
  <si>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</si>
  <si>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</si>
  <si>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</si>
  <si>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</si>
  <si>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</si>
  <si>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</si>
  <si>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</si>
  <si>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</si>
  <si>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</si>
  <si>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</si>
  <si>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</si>
  <si>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</si>
  <si>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</si>
  <si>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</si>
  <si>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</si>
  <si>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</si>
  <si>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</si>
  <si>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</si>
  <si>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 xml:space="preserve">I. OPĆI DIO  </t>
  </si>
  <si>
    <t>638 Pmoći temeljem prijenosa EU sredstava</t>
  </si>
  <si>
    <t>6381 Tekuće pomoći temeljem prijenosa EU</t>
  </si>
  <si>
    <t>3235 zakupnine i najamnine</t>
  </si>
  <si>
    <t>Proračunski korisnik 01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</si>
  <si>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</si>
  <si>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</si>
  <si>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</si>
  <si>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</si>
  <si>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</si>
  <si>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</si>
  <si>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</si>
  <si>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</si>
  <si>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322</t>
  </si>
  <si>
    <t>Rashodi za materijal i energiju</t>
  </si>
  <si>
    <t>3221</t>
  </si>
  <si>
    <t>3223</t>
  </si>
  <si>
    <t>3225</t>
  </si>
  <si>
    <t>323</t>
  </si>
  <si>
    <t>Rashodi za usluge</t>
  </si>
  <si>
    <t>3231</t>
  </si>
  <si>
    <t>3234</t>
  </si>
  <si>
    <t>3235</t>
  </si>
  <si>
    <t>3236</t>
  </si>
  <si>
    <t>3237</t>
  </si>
  <si>
    <t>3238</t>
  </si>
  <si>
    <t>3239</t>
  </si>
  <si>
    <t>329</t>
  </si>
  <si>
    <t>Ostali nespomenuti rashodi poslovanja</t>
  </si>
  <si>
    <t>3294</t>
  </si>
  <si>
    <t>3299</t>
  </si>
  <si>
    <t>34</t>
  </si>
  <si>
    <t>Financijski rashodi</t>
  </si>
  <si>
    <t>343</t>
  </si>
  <si>
    <t>Ostali financijski rashodi</t>
  </si>
  <si>
    <t>3431</t>
  </si>
  <si>
    <t>37</t>
  </si>
  <si>
    <t>Naknade građanima i kućanstvima na temelju osiguranja i druge naknade</t>
  </si>
  <si>
    <t>372</t>
  </si>
  <si>
    <t>Ostale naknade građanima i kućanstvima iz proračuna</t>
  </si>
  <si>
    <t>Postrojenja i oprema</t>
  </si>
  <si>
    <t>Opći prihodi i primici</t>
  </si>
  <si>
    <t>Rashodi za zaposlene</t>
  </si>
  <si>
    <t>Ostali rashodi za zaposlene</t>
  </si>
  <si>
    <t>Doprinosi na plaće</t>
  </si>
  <si>
    <t>GODIŠNJI  IZVJEŠTAJ O IZVRŠENJU FINANCIJSKOG PLANA ZA 2022. GODINU</t>
  </si>
  <si>
    <t xml:space="preserve"> Godišnji izvještaj izvršenja financijskog plana za 2022. godinu čini izvršenje prihoda i rashoda te primitaka i izdataka po ekonomskoj klasifikaciji  te izvršenje rashoda prema izvorima i programskoj klasifikaciji.</t>
  </si>
  <si>
    <t>Izvor  31</t>
  </si>
  <si>
    <t>Aktivnost A18054001</t>
  </si>
  <si>
    <t>MATERIJALNI I FINANCIJSKI RASHODI</t>
  </si>
  <si>
    <t>Razdjel 8</t>
  </si>
  <si>
    <t>Upravni odjel za obrazovanje, šport, socijalnu skrb i civilno društvo</t>
  </si>
  <si>
    <t>Glava 8-31</t>
  </si>
  <si>
    <t>Osnovno školstvo</t>
  </si>
  <si>
    <t>Potpore za decentralizirane izdatke</t>
  </si>
  <si>
    <t>Račun</t>
  </si>
  <si>
    <t>Index (4/3)</t>
  </si>
  <si>
    <t>Tekući plan 2022</t>
  </si>
  <si>
    <t>Izvršenje plana 2022</t>
  </si>
  <si>
    <t>Vrsta rashoda/ izdataka</t>
  </si>
  <si>
    <t>18054 DECENTRALIZIRANE FUNKCIJE - MINIMALNI FINANCIJSKI STANDARD</t>
  </si>
  <si>
    <t>Energija</t>
  </si>
  <si>
    <t>Uredski materijal I ostali materijalni rshodi</t>
  </si>
  <si>
    <t>Službena putovanja</t>
  </si>
  <si>
    <t>Stručno usavršavanje zaposlenika</t>
  </si>
  <si>
    <t>Licence</t>
  </si>
  <si>
    <t>Reprezentacija</t>
  </si>
  <si>
    <t>Aktivnost A18054003</t>
  </si>
  <si>
    <t>TEKUĆE I INVESTICIJSKO ODRŽAVANJE - MINIMALNI FINANCIJSKI STANDARD</t>
  </si>
  <si>
    <t>Usluge tekućeg i investicijskog održavanja</t>
  </si>
  <si>
    <t>18055 DECENTRALIZIRANE FUNKCIJE - IZNAD MINIMALNOG FINANCIJSKOG STANDARDA</t>
  </si>
  <si>
    <t>Aktivnost A18055002</t>
  </si>
  <si>
    <t>OSTALI PROJEKTI U OSNOVNOM ŠKOLSTVU</t>
  </si>
  <si>
    <t>Izvor  11</t>
  </si>
  <si>
    <t>Komunalne usluge</t>
  </si>
  <si>
    <t>Materijal i sirovine</t>
  </si>
  <si>
    <t>Plaće (bruto)</t>
  </si>
  <si>
    <t>Plaće za redovan rad</t>
  </si>
  <si>
    <t>Doprinosi za obvezno osiguranje u slučaju nezaposlenosti</t>
  </si>
  <si>
    <t>Zatezne kamate</t>
  </si>
  <si>
    <t>Aktivnost A18055021</t>
  </si>
  <si>
    <t>TEKUĆE I INVESTICIJSKO ODRŽAVANJE IZNAD MINIMALNOG STANDARDA</t>
  </si>
  <si>
    <t>Aktivnost A18055023</t>
  </si>
  <si>
    <t>STRUČNO RAZVOJNE SLUŽBE</t>
  </si>
  <si>
    <t>Aktivnost A18055036</t>
  </si>
  <si>
    <t>ASISTENT U NASTAVI</t>
  </si>
  <si>
    <t>Izvor  44</t>
  </si>
  <si>
    <t>Aktivnost A18055040</t>
  </si>
  <si>
    <t>SHEMA ŠKOLSKOG VOĆA</t>
  </si>
  <si>
    <t>Izvor  42</t>
  </si>
  <si>
    <t>Namjenske tekuće pomoći</t>
  </si>
  <si>
    <t>EU fondovi - pomoći</t>
  </si>
  <si>
    <t>18056 KAPITALNO ULAGANJE U ŠKOLSTVO - MINIMALNI FINANCIJSKI STANDARD</t>
  </si>
  <si>
    <t>Aktivnost A18056002</t>
  </si>
  <si>
    <t>ŠKOLSKA OPREMA</t>
  </si>
  <si>
    <t>Knjige</t>
  </si>
  <si>
    <t>Aktivnost A18054004</t>
  </si>
  <si>
    <t>REDOVNA DJELATNOST OSNOVNOG OBRAZOVANJA</t>
  </si>
  <si>
    <t>Izvor  49</t>
  </si>
  <si>
    <t>Pomoći iz državnog proračuna za plaće te ostale rashode za zaposlene</t>
  </si>
  <si>
    <t>Izvor  25</t>
  </si>
  <si>
    <t>Vlastiti prihodi proračunskih korisnika</t>
  </si>
  <si>
    <t>Troškovi sudskih postupaka</t>
  </si>
  <si>
    <t>Uredska oprema i namještaj</t>
  </si>
  <si>
    <t>Oprema za održavanje i zaštitu</t>
  </si>
  <si>
    <t>Rashodi za nabavu nefinancijske imovine</t>
  </si>
  <si>
    <t>Izvor  29</t>
  </si>
  <si>
    <t>Naknade za prijevoz, za rad na terenu i odvojeni život</t>
  </si>
  <si>
    <t>Materijal i dijelovi za tekuće i investicijsko održavanje</t>
  </si>
  <si>
    <t>IZVJEŠTAJ O IZVRŠENJU FINANCIJSKOG PLANA ZA 2022. GODINU</t>
  </si>
  <si>
    <t>Ostale usluge</t>
  </si>
  <si>
    <t>Intelektualne i osobne usluge</t>
  </si>
  <si>
    <t>Izvor  55</t>
  </si>
  <si>
    <t>Donacije i ostali namjenski prihodi proračunskih korisnika</t>
  </si>
  <si>
    <t xml:space="preserve">Izvršenje rashoda i izdataka po ekonomskoj i programskoj klasifikaciji i izvorima financiranja </t>
  </si>
  <si>
    <t>Zdravstvene i veterinarske usluge</t>
  </si>
  <si>
    <t>Naknade građanima i kućanstvima u novcu</t>
  </si>
  <si>
    <t>Naknade građanima i kućanstvima u naravi</t>
  </si>
  <si>
    <t>Knjige, umjetnička djela i ostale izložbene vrijednosti</t>
  </si>
  <si>
    <t>Višak/manjak prihoda proračunskih korisnika</t>
  </si>
  <si>
    <t>Usluge telefona, pošte i prijevoza</t>
  </si>
  <si>
    <t>18057 KAPITALNO ULAGANJE U ŠKOLSTVO - IZNAD MINIMALNOG FINANCIJSKOG STANDARDA</t>
  </si>
  <si>
    <t>Aktivnost A18057001</t>
  </si>
  <si>
    <t>NABAVA ŠKOLSKIH UDŽBENIKA</t>
  </si>
  <si>
    <t>Aktivnost A18055006</t>
  </si>
  <si>
    <t>PRODUŽENI BORAVAK</t>
  </si>
  <si>
    <t>Sažetak izvršenja po računu prihoda i rashoda i računu financiranja:</t>
  </si>
  <si>
    <t>Naziv</t>
  </si>
  <si>
    <t>Izvršenje 2021</t>
  </si>
  <si>
    <t>Izvršenje  2022</t>
  </si>
  <si>
    <t>Višak/manjak + Neto financiranje</t>
  </si>
  <si>
    <t>Izvorni plan 2022</t>
  </si>
  <si>
    <t>Ukupan donos viška iz prethodnh godina</t>
  </si>
  <si>
    <t>Višak iz prethodnih godina koji se potrošio</t>
  </si>
  <si>
    <t>C. RASPOLOŽIVA SREDSTVA IZ PRETHODNIH GODINA (rezultat na 922)</t>
  </si>
  <si>
    <t>Konto</t>
  </si>
  <si>
    <t>Izvorni plan   2022</t>
  </si>
  <si>
    <t>Izvršenje 2022</t>
  </si>
  <si>
    <t>Indeks  4/2</t>
  </si>
  <si>
    <t>IZVRŠENJE PRIHODA I RASHODA PREMA EKONOMSKOJ KLASIFIKACIJI</t>
  </si>
  <si>
    <t>IZVRŠENJE PRIHODA I RASHODA PREMA IZVORIMA FINANCIRANJA</t>
  </si>
  <si>
    <t>Brojčana oznaka i naziv izvora financiranja</t>
  </si>
  <si>
    <t>Indeks 4/2</t>
  </si>
  <si>
    <t>Prihodi</t>
  </si>
  <si>
    <t>Rashodi</t>
  </si>
  <si>
    <t>Razlika</t>
  </si>
  <si>
    <t>Izvor 31 - Potpore za decentralizirane izdatke</t>
  </si>
  <si>
    <t>Izvor 49 - Pomoći iz državnog proračuna za plaće te ostale rashode za zaposlene</t>
  </si>
  <si>
    <t>Izvor 25 - Vlastiti prihodi proračunskih korisnika</t>
  </si>
  <si>
    <t>Izvor 29 - Višak/manjak prihoda proračunskih korisnika</t>
  </si>
  <si>
    <t>Izvor 55 - Donacije i ostali namjenski prihodi proračunskih korisnika</t>
  </si>
  <si>
    <t>Izvor 44 - EU fondovi - pomoći</t>
  </si>
  <si>
    <t>Izvor 42 - Namjenske tekuće pomoći</t>
  </si>
  <si>
    <t>Izvor 11 - Opći prihodi i primici</t>
  </si>
  <si>
    <t>Indeks 4/3</t>
  </si>
  <si>
    <t>UKUPNO PRIHODI</t>
  </si>
  <si>
    <t>UKUPNO RASHODI</t>
  </si>
  <si>
    <t>PRENESENI VIŠAK PRIHODA</t>
  </si>
  <si>
    <r>
      <rPr>
        <b/>
        <sz val="18"/>
        <color theme="1"/>
        <rFont val="Calibri"/>
        <family val="2"/>
        <charset val="238"/>
        <scheme val="minor"/>
      </rPr>
      <t>OSNOVNA ŠKOLA MOKOŠICA, DUBROVNIK</t>
    </r>
    <r>
      <rPr>
        <sz val="11"/>
        <color theme="1"/>
        <rFont val="Calibri"/>
        <family val="2"/>
        <charset val="238"/>
        <scheme val="minor"/>
      </rPr>
      <t xml:space="preserve">
Bartola Kašića</t>
    </r>
    <r>
      <rPr>
        <i/>
        <sz val="11"/>
        <color theme="1"/>
        <rFont val="Calibri"/>
        <family val="2"/>
        <charset val="238"/>
        <scheme val="minor"/>
      </rPr>
      <t xml:space="preserve"> | 20 236 Mokošica | e-mail: ured@os-mokosica.skole.hr
Tel: 020/452-883 | OIB: 12780201511 | ŠIFRA: 19-018-009
REPUBLIKA HRVATSKA | DUBROVAČKO-NERETVANSKA ŽUPANIJA | GRAD DUBROVNIK
</t>
    </r>
  </si>
  <si>
    <t>Usluge promidžbe i informiranja</t>
  </si>
  <si>
    <t>Uredski materijal i ostali materijalni rashodi</t>
  </si>
  <si>
    <t>Sitni inventar i autogume</t>
  </si>
  <si>
    <t>Računalne usluge</t>
  </si>
  <si>
    <t>Članarine i norme</t>
  </si>
  <si>
    <t>Bankarske usluge i usluge platnog prometa</t>
  </si>
  <si>
    <t>Doprinosi za obvezno zdravstveno osiguranje</t>
  </si>
  <si>
    <t>Rashodi za nabavu i proizvedene dugotrajne imovine</t>
  </si>
  <si>
    <t>Pristojbe i naknade</t>
  </si>
  <si>
    <t>Rashodi za nabavu proizvedene dugotrajne imovine</t>
  </si>
  <si>
    <t>Službena, radna i službena odjeća</t>
  </si>
  <si>
    <t>Izvor 55</t>
  </si>
  <si>
    <t>OŠ MOKOŠICA, DUBROVNIK</t>
  </si>
  <si>
    <t>633 Pomoći proraćunu iz drugih proračuna i izvanproračunskim korisnicima</t>
  </si>
  <si>
    <t>6331 Tekuće pomoći proračunu iz drugih proračuna i izvanproračunskim korisnicima</t>
  </si>
  <si>
    <t xml:space="preserve">Indeks 4./3. </t>
  </si>
  <si>
    <t>3293 Reprezentacija</t>
  </si>
  <si>
    <t>3721 Naknade građanima i kućanstvima u novcu</t>
  </si>
  <si>
    <t>4222 Komunikacijska oprema</t>
  </si>
  <si>
    <t>4223 Oprema za održavanje i zaštitu</t>
  </si>
  <si>
    <t>Na temelju Zakona o proračunu (NN 144/21) i Pravilnikom o polugodišnjem i godišnjem izvještaju o izvršenju proračuna (NN 24/13, 102/17, 1/20, 147/20) Školski odbor na 25. sjednici dana 28. ožujka donosi:</t>
  </si>
  <si>
    <t>URBROJ: 2117-1-126-03/01-23-1</t>
  </si>
  <si>
    <t>KLASA: 400-01/23-01/1</t>
  </si>
  <si>
    <t>U Dubrovniku, 28. ožujka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</si>
</sst>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rgb="FF00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9"/>
      <color rgb="FF7030A0"/>
      <name val="Verdana"/>
      <family val="2"/>
      <charset val="238"/>
    </font>
    <font>
      <b/>
      <sz val="9"/>
      <color theme="4" tint="-0.249977111117893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9"/>
      <color rgb="FF00B0F0"/>
      <name val="Verdana"/>
      <family val="2"/>
      <charset val="238"/>
    </font>
    <font>
      <b/>
      <sz val="9"/>
      <color rgb="FF00B050"/>
      <name val="Verdana"/>
      <family val="2"/>
      <charset val="238"/>
    </font>
    <font>
      <b/>
      <sz val="9"/>
      <color theme="5"/>
      <name val="Verdan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4" tint="-0.249977111117893"/>
      <name val="Verdana"/>
      <family val="2"/>
      <charset val="238"/>
    </font>
    <font>
      <b/>
      <sz val="10"/>
      <color rgb="FF7030A0"/>
      <name val="Verdana"/>
      <family val="2"/>
      <charset val="238"/>
    </font>
    <font>
      <b/>
      <i/>
      <sz val="8"/>
      <color theme="7" tint="-0.249977111117893"/>
      <name val="Verdana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7030A0"/>
      <name val="Verdana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22" fillId="0" borderId="0" xfId="0" applyFont="1" applyAlignment="1">
      <alignment horizontal="left" indent="1"/>
    </xf>
    <xf numFmtId="0" fontId="23" fillId="3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right" wrapText="1" indent="1"/>
    </xf>
    <xf numFmtId="4" fontId="25" fillId="33" borderId="19" xfId="0" applyNumberFormat="1" applyFont="1" applyFill="1" applyBorder="1" applyAlignment="1">
      <alignment horizontal="right" wrapText="1" indent="1"/>
    </xf>
    <xf numFmtId="0" fontId="25" fillId="33" borderId="11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4" fontId="20" fillId="0" borderId="0" xfId="0" applyNumberFormat="1" applyFont="1"/>
    <xf numFmtId="0" fontId="19" fillId="35" borderId="11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8" fillId="33" borderId="11" xfId="0" applyFont="1" applyFill="1" applyBorder="1" applyAlignment="1">
      <alignment horizontal="left" wrapText="1"/>
    </xf>
    <xf numFmtId="0" fontId="30" fillId="0" borderId="0" xfId="0" applyFont="1"/>
    <xf numFmtId="0" fontId="31" fillId="33" borderId="11" xfId="0" applyFont="1" applyFill="1" applyBorder="1" applyAlignment="1">
      <alignment horizontal="left" wrapText="1"/>
    </xf>
    <xf numFmtId="0" fontId="22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 applyAlignment="1">
      <alignment horizontal="left" wrapText="1"/>
    </xf>
    <xf numFmtId="0" fontId="27" fillId="35" borderId="0" xfId="0" applyFont="1" applyFill="1" applyAlignment="1">
      <alignment horizontal="left" wrapText="1"/>
    </xf>
    <xf numFmtId="4" fontId="27" fillId="35" borderId="0" xfId="0" applyNumberFormat="1" applyFont="1" applyFill="1" applyAlignment="1">
      <alignment horizontal="left" wrapText="1"/>
    </xf>
    <xf numFmtId="0" fontId="36" fillId="35" borderId="0" xfId="0" applyFont="1" applyFill="1" applyAlignment="1">
      <alignment horizontal="left" wrapText="1"/>
    </xf>
    <xf numFmtId="0" fontId="37" fillId="35" borderId="0" xfId="0" applyFont="1" applyFill="1" applyAlignment="1">
      <alignment horizontal="left" wrapText="1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left" wrapText="1"/>
    </xf>
    <xf numFmtId="0" fontId="38" fillId="35" borderId="0" xfId="0" applyFont="1" applyFill="1" applyAlignment="1">
      <alignment horizontal="left" wrapText="1"/>
    </xf>
    <xf numFmtId="0" fontId="33" fillId="35" borderId="0" xfId="0" applyFont="1" applyFill="1" applyAlignment="1">
      <alignment horizontal="left" wrapText="1"/>
    </xf>
    <xf numFmtId="0" fontId="39" fillId="35" borderId="0" xfId="0" applyFont="1" applyFill="1" applyAlignment="1">
      <alignment horizontal="left" wrapText="1"/>
    </xf>
    <xf numFmtId="0" fontId="40" fillId="35" borderId="0" xfId="0" applyFont="1" applyFill="1" applyAlignment="1">
      <alignment horizontal="left" wrapText="1"/>
    </xf>
    <xf numFmtId="0" fontId="41" fillId="35" borderId="0" xfId="0" applyFont="1" applyFill="1" applyAlignment="1">
      <alignment horizontal="left" wrapText="1"/>
    </xf>
    <xf numFmtId="0" fontId="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/>
    </xf>
    <xf numFmtId="0" fontId="14" fillId="0" borderId="0" xfId="0" applyFont="1"/>
    <xf numFmtId="0" fontId="24" fillId="0" borderId="38" xfId="0" applyFont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left" wrapText="1"/>
    </xf>
    <xf numFmtId="0" fontId="24" fillId="0" borderId="20" xfId="0" applyFont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wrapText="1"/>
    </xf>
    <xf numFmtId="4" fontId="27" fillId="0" borderId="0" xfId="0" applyNumberFormat="1" applyFont="1" applyAlignment="1">
      <alignment horizontal="left" wrapText="1"/>
    </xf>
    <xf numFmtId="1" fontId="46" fillId="35" borderId="20" xfId="42" applyNumberFormat="1" applyFont="1" applyFill="1" applyBorder="1" applyAlignment="1" applyProtection="1">
      <alignment horizontal="center" vertical="center" wrapText="1"/>
    </xf>
    <xf numFmtId="1" fontId="46" fillId="35" borderId="21" xfId="42" applyNumberFormat="1" applyFont="1" applyFill="1" applyBorder="1" applyAlignment="1" applyProtection="1">
      <alignment horizontal="center" vertical="center" wrapText="1"/>
    </xf>
    <xf numFmtId="4" fontId="25" fillId="35" borderId="20" xfId="42" applyNumberFormat="1" applyFont="1" applyFill="1" applyBorder="1" applyAlignment="1" applyProtection="1">
      <alignment horizontal="right" vertical="center" wrapText="1"/>
    </xf>
    <xf numFmtId="4" fontId="25" fillId="35" borderId="21" xfId="42" applyNumberFormat="1" applyFont="1" applyFill="1" applyBorder="1" applyAlignment="1" applyProtection="1">
      <alignment horizontal="right" vertical="center" wrapText="1"/>
    </xf>
    <xf numFmtId="4" fontId="31" fillId="35" borderId="20" xfId="42" applyNumberFormat="1" applyFont="1" applyFill="1" applyBorder="1" applyAlignment="1" applyProtection="1">
      <alignment horizontal="right" vertical="center" wrapText="1"/>
    </xf>
    <xf numFmtId="4" fontId="31" fillId="35" borderId="21" xfId="42" applyNumberFormat="1" applyFont="1" applyFill="1" applyBorder="1" applyAlignment="1" applyProtection="1">
      <alignment horizontal="right" vertical="center" wrapText="1"/>
    </xf>
    <xf numFmtId="4" fontId="46" fillId="35" borderId="20" xfId="42" applyNumberFormat="1" applyFont="1" applyFill="1" applyBorder="1" applyAlignment="1" applyProtection="1">
      <alignment horizontal="right" vertical="center" wrapText="1"/>
    </xf>
    <xf numFmtId="4" fontId="47" fillId="35" borderId="20" xfId="42" applyNumberFormat="1" applyFont="1" applyFill="1" applyBorder="1" applyAlignment="1" applyProtection="1">
      <alignment horizontal="right" vertical="center" wrapText="1"/>
    </xf>
    <xf numFmtId="4" fontId="47" fillId="35" borderId="21" xfId="42" applyNumberFormat="1" applyFont="1" applyFill="1" applyBorder="1" applyAlignment="1" applyProtection="1">
      <alignment horizontal="right" vertical="center" wrapText="1"/>
    </xf>
    <xf numFmtId="4" fontId="48" fillId="36" borderId="20" xfId="42" applyNumberFormat="1" applyFont="1" applyFill="1" applyBorder="1" applyAlignment="1" applyProtection="1">
      <alignment horizontal="right" vertical="center" wrapText="1"/>
    </xf>
    <xf numFmtId="4" fontId="45" fillId="37" borderId="20" xfId="7" applyNumberFormat="1" applyFont="1" applyFill="1" applyBorder="1" applyAlignment="1" applyProtection="1">
      <alignment horizontal="right" vertical="center" wrapText="1"/>
    </xf>
    <xf numFmtId="0" fontId="49" fillId="35" borderId="0" xfId="0" applyFont="1" applyFill="1" applyAlignment="1">
      <alignment horizontal="left" wrapText="1"/>
    </xf>
    <xf numFmtId="0" fontId="50" fillId="35" borderId="0" xfId="0" applyFont="1" applyFill="1" applyAlignment="1">
      <alignment horizontal="left" wrapText="1"/>
    </xf>
    <xf numFmtId="0" fontId="51" fillId="35" borderId="0" xfId="0" applyFont="1" applyFill="1" applyAlignment="1">
      <alignment horizontal="left" wrapText="1"/>
    </xf>
    <xf numFmtId="0" fontId="53" fillId="35" borderId="0" xfId="0" applyFont="1" applyFill="1" applyAlignment="1">
      <alignment horizontal="left" wrapText="1"/>
    </xf>
    <xf numFmtId="4" fontId="45" fillId="38" borderId="20" xfId="7" applyNumberFormat="1" applyFont="1" applyFill="1" applyBorder="1" applyAlignment="1" applyProtection="1">
      <alignment horizontal="right" vertical="center" wrapText="1"/>
    </xf>
    <xf numFmtId="4" fontId="52" fillId="38" borderId="20" xfId="7" applyNumberFormat="1" applyFont="1" applyFill="1" applyBorder="1" applyAlignment="1" applyProtection="1">
      <alignment horizontal="right" vertical="center" wrapText="1"/>
    </xf>
    <xf numFmtId="4" fontId="28" fillId="39" borderId="20" xfId="42" applyNumberFormat="1" applyFont="1" applyFill="1" applyBorder="1" applyAlignment="1" applyProtection="1">
      <alignment horizontal="right" vertical="center" wrapText="1"/>
    </xf>
    <xf numFmtId="10" fontId="45" fillId="39" borderId="20" xfId="43" applyNumberFormat="1" applyFont="1" applyFill="1" applyBorder="1" applyAlignment="1" applyProtection="1">
      <alignment horizontal="right" vertical="center" wrapText="1"/>
    </xf>
    <xf numFmtId="10" fontId="45" fillId="39" borderId="20" xfId="42" applyNumberFormat="1" applyFont="1" applyFill="1" applyBorder="1" applyAlignment="1" applyProtection="1">
      <alignment horizontal="right" vertical="center" wrapText="1"/>
    </xf>
    <xf numFmtId="10" fontId="45" fillId="38" borderId="20" xfId="42" applyNumberFormat="1" applyFont="1" applyFill="1" applyBorder="1" applyAlignment="1" applyProtection="1">
      <alignment horizontal="right" vertical="center" wrapText="1"/>
    </xf>
    <xf numFmtId="10" fontId="45" fillId="37" borderId="20" xfId="42" applyNumberFormat="1" applyFont="1" applyFill="1" applyBorder="1" applyAlignment="1" applyProtection="1">
      <alignment horizontal="right" vertical="center" wrapText="1"/>
    </xf>
    <xf numFmtId="10" fontId="48" fillId="36" borderId="20" xfId="42" applyNumberFormat="1" applyFont="1" applyFill="1" applyBorder="1" applyAlignment="1" applyProtection="1">
      <alignment horizontal="right" vertical="center" wrapText="1"/>
    </xf>
    <xf numFmtId="10" fontId="46" fillId="35" borderId="20" xfId="42" applyNumberFormat="1" applyFont="1" applyFill="1" applyBorder="1" applyAlignment="1" applyProtection="1">
      <alignment horizontal="right" vertical="center" wrapText="1"/>
    </xf>
    <xf numFmtId="10" fontId="47" fillId="35" borderId="20" xfId="42" applyNumberFormat="1" applyFont="1" applyFill="1" applyBorder="1" applyAlignment="1" applyProtection="1">
      <alignment horizontal="righ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 wrapText="1"/>
    </xf>
    <xf numFmtId="0" fontId="55" fillId="0" borderId="11" xfId="0" applyFont="1" applyFill="1" applyBorder="1" applyAlignment="1">
      <alignment horizontal="left" wrapText="1"/>
    </xf>
    <xf numFmtId="4" fontId="55" fillId="0" borderId="11" xfId="0" applyNumberFormat="1" applyFont="1" applyFill="1" applyBorder="1" applyAlignment="1">
      <alignment horizontal="right" wrapText="1"/>
    </xf>
    <xf numFmtId="4" fontId="56" fillId="0" borderId="11" xfId="0" applyNumberFormat="1" applyFont="1" applyFill="1" applyBorder="1" applyAlignment="1">
      <alignment horizontal="right" wrapText="1"/>
    </xf>
    <xf numFmtId="0" fontId="56" fillId="0" borderId="11" xfId="0" applyFont="1" applyFill="1" applyBorder="1" applyAlignment="1">
      <alignment horizontal="left" wrapText="1"/>
    </xf>
    <xf numFmtId="10" fontId="55" fillId="0" borderId="11" xfId="43" applyNumberFormat="1" applyFont="1" applyFill="1" applyBorder="1" applyAlignment="1">
      <alignment horizontal="right" wrapText="1"/>
    </xf>
    <xf numFmtId="10" fontId="56" fillId="0" borderId="11" xfId="43" applyNumberFormat="1" applyFont="1" applyFill="1" applyBorder="1" applyAlignment="1">
      <alignment horizontal="right" wrapText="1"/>
    </xf>
    <xf numFmtId="0" fontId="25" fillId="33" borderId="11" xfId="0" applyNumberFormat="1" applyFont="1" applyFill="1" applyBorder="1" applyAlignment="1">
      <alignment horizontal="center" wrapText="1"/>
    </xf>
    <xf numFmtId="4" fontId="19" fillId="33" borderId="11" xfId="0" applyNumberFormat="1" applyFont="1" applyFill="1" applyBorder="1" applyAlignment="1">
      <alignment horizontal="right" wrapText="1"/>
    </xf>
    <xf numFmtId="4" fontId="19" fillId="35" borderId="11" xfId="0" applyNumberFormat="1" applyFont="1" applyFill="1" applyBorder="1" applyAlignment="1">
      <alignment horizontal="right" wrapText="1"/>
    </xf>
    <xf numFmtId="0" fontId="31" fillId="35" borderId="11" xfId="0" applyFont="1" applyFill="1" applyBorder="1" applyAlignment="1">
      <alignment horizontal="left" wrapText="1"/>
    </xf>
    <xf numFmtId="4" fontId="31" fillId="35" borderId="11" xfId="0" applyNumberFormat="1" applyFont="1" applyFill="1" applyBorder="1" applyAlignment="1">
      <alignment horizontal="right" wrapText="1"/>
    </xf>
    <xf numFmtId="10" fontId="31" fillId="35" borderId="11" xfId="43" applyNumberFormat="1" applyFont="1" applyFill="1" applyBorder="1" applyAlignment="1">
      <alignment horizontal="right" wrapText="1"/>
    </xf>
    <xf numFmtId="10" fontId="25" fillId="35" borderId="11" xfId="0" applyNumberFormat="1" applyFont="1" applyFill="1" applyBorder="1" applyAlignment="1">
      <alignment horizontal="right" wrapText="1"/>
    </xf>
    <xf numFmtId="10" fontId="31" fillId="35" borderId="11" xfId="0" applyNumberFormat="1" applyFont="1" applyFill="1" applyBorder="1" applyAlignment="1">
      <alignment horizontal="right" wrapText="1"/>
    </xf>
    <xf numFmtId="0" fontId="25" fillId="35" borderId="11" xfId="0" applyFont="1" applyFill="1" applyBorder="1" applyAlignment="1">
      <alignment horizontal="left" wrapText="1"/>
    </xf>
    <xf numFmtId="4" fontId="25" fillId="35" borderId="11" xfId="0" applyNumberFormat="1" applyFont="1" applyFill="1" applyBorder="1" applyAlignment="1">
      <alignment horizontal="right" wrapText="1"/>
    </xf>
    <xf numFmtId="4" fontId="55" fillId="35" borderId="11" xfId="0" applyNumberFormat="1" applyFont="1" applyFill="1" applyBorder="1" applyAlignment="1">
      <alignment horizontal="right" wrapText="1"/>
    </xf>
    <xf numFmtId="4" fontId="25" fillId="35" borderId="11" xfId="0" applyNumberFormat="1" applyFont="1" applyFill="1" applyBorder="1" applyAlignment="1">
      <alignment horizontal="right" wrapText="1" indent="1"/>
    </xf>
    <xf numFmtId="0" fontId="31" fillId="36" borderId="11" xfId="0" applyFont="1" applyFill="1" applyBorder="1" applyAlignment="1">
      <alignment horizontal="center" vertical="center" wrapText="1"/>
    </xf>
    <xf numFmtId="4" fontId="31" fillId="36" borderId="11" xfId="0" applyNumberFormat="1" applyFont="1" applyFill="1" applyBorder="1" applyAlignment="1">
      <alignment horizontal="center" vertical="center" wrapText="1"/>
    </xf>
    <xf numFmtId="0" fontId="31" fillId="41" borderId="11" xfId="0" applyFont="1" applyFill="1" applyBorder="1" applyAlignment="1">
      <alignment horizontal="left" wrapText="1"/>
    </xf>
    <xf numFmtId="4" fontId="31" fillId="41" borderId="11" xfId="0" applyNumberFormat="1" applyFont="1" applyFill="1" applyBorder="1" applyAlignment="1">
      <alignment horizontal="right" wrapText="1"/>
    </xf>
    <xf numFmtId="10" fontId="31" fillId="41" borderId="11" xfId="43" applyNumberFormat="1" applyFont="1" applyFill="1" applyBorder="1" applyAlignment="1">
      <alignment horizontal="right" wrapText="1"/>
    </xf>
    <xf numFmtId="10" fontId="31" fillId="41" borderId="11" xfId="0" applyNumberFormat="1" applyFont="1" applyFill="1" applyBorder="1" applyAlignment="1">
      <alignment horizontal="right" wrapText="1"/>
    </xf>
    <xf numFmtId="0" fontId="55" fillId="42" borderId="11" xfId="0" applyFont="1" applyFill="1" applyBorder="1" applyAlignment="1">
      <alignment horizontal="left" wrapText="1"/>
    </xf>
    <xf numFmtId="4" fontId="55" fillId="42" borderId="11" xfId="0" applyNumberFormat="1" applyFont="1" applyFill="1" applyBorder="1" applyAlignment="1">
      <alignment horizontal="right" wrapText="1"/>
    </xf>
    <xf numFmtId="10" fontId="55" fillId="42" borderId="11" xfId="43" applyNumberFormat="1" applyFont="1" applyFill="1" applyBorder="1" applyAlignment="1">
      <alignment horizontal="right" wrapText="1"/>
    </xf>
    <xf numFmtId="0" fontId="55" fillId="42" borderId="11" xfId="0" applyFont="1" applyFill="1" applyBorder="1" applyAlignment="1">
      <alignment horizontal="left" vertical="center" wrapText="1"/>
    </xf>
    <xf numFmtId="0" fontId="31" fillId="42" borderId="11" xfId="0" applyFont="1" applyFill="1" applyBorder="1" applyAlignment="1">
      <alignment horizontal="left" wrapText="1"/>
    </xf>
    <xf numFmtId="4" fontId="31" fillId="42" borderId="11" xfId="0" applyNumberFormat="1" applyFont="1" applyFill="1" applyBorder="1" applyAlignment="1">
      <alignment horizontal="right" wrapText="1"/>
    </xf>
    <xf numFmtId="10" fontId="31" fillId="42" borderId="11" xfId="43" applyNumberFormat="1" applyFont="1" applyFill="1" applyBorder="1" applyAlignment="1">
      <alignment horizontal="right" wrapText="1"/>
    </xf>
    <xf numFmtId="10" fontId="31" fillId="42" borderId="11" xfId="0" applyNumberFormat="1" applyFont="1" applyFill="1" applyBorder="1" applyAlignment="1">
      <alignment horizontal="right" wrapText="1"/>
    </xf>
    <xf numFmtId="10" fontId="25" fillId="35" borderId="11" xfId="43" applyNumberFormat="1" applyFont="1" applyFill="1" applyBorder="1" applyAlignment="1">
      <alignment horizontal="right" wrapText="1"/>
    </xf>
    <xf numFmtId="4" fontId="54" fillId="40" borderId="11" xfId="0" applyNumberFormat="1" applyFont="1" applyFill="1" applyBorder="1" applyAlignment="1">
      <alignment horizontal="right" wrapText="1"/>
    </xf>
    <xf numFmtId="10" fontId="54" fillId="40" borderId="11" xfId="43" applyNumberFormat="1" applyFont="1" applyFill="1" applyBorder="1" applyAlignment="1">
      <alignment horizontal="right" wrapText="1"/>
    </xf>
    <xf numFmtId="0" fontId="54" fillId="40" borderId="11" xfId="0" applyFont="1" applyFill="1" applyBorder="1" applyAlignment="1">
      <alignment horizontal="left" wrapText="1"/>
    </xf>
    <xf numFmtId="0" fontId="28" fillId="41" borderId="11" xfId="0" applyFont="1" applyFill="1" applyBorder="1" applyAlignment="1">
      <alignment horizontal="left" wrapText="1"/>
    </xf>
    <xf numFmtId="4" fontId="28" fillId="41" borderId="11" xfId="0" applyNumberFormat="1" applyFont="1" applyFill="1" applyBorder="1" applyAlignment="1">
      <alignment horizontal="right" wrapText="1"/>
    </xf>
    <xf numFmtId="10" fontId="28" fillId="41" borderId="11" xfId="43" applyNumberFormat="1" applyFont="1" applyFill="1" applyBorder="1" applyAlignment="1">
      <alignment horizontal="right" wrapText="1"/>
    </xf>
    <xf numFmtId="0" fontId="28" fillId="40" borderId="11" xfId="0" applyFont="1" applyFill="1" applyBorder="1" applyAlignment="1">
      <alignment horizontal="left" wrapText="1"/>
    </xf>
    <xf numFmtId="4" fontId="28" fillId="40" borderId="11" xfId="0" applyNumberFormat="1" applyFont="1" applyFill="1" applyBorder="1" applyAlignment="1">
      <alignment horizontal="right" wrapText="1"/>
    </xf>
    <xf numFmtId="10" fontId="28" fillId="40" borderId="11" xfId="43" applyNumberFormat="1" applyFont="1" applyFill="1" applyBorder="1" applyAlignment="1">
      <alignment horizontal="right" wrapText="1"/>
    </xf>
    <xf numFmtId="10" fontId="28" fillId="41" borderId="11" xfId="0" applyNumberFormat="1" applyFont="1" applyFill="1" applyBorder="1" applyAlignment="1">
      <alignment horizontal="right" wrapText="1"/>
    </xf>
    <xf numFmtId="0" fontId="28" fillId="0" borderId="20" xfId="0" applyFont="1" applyBorder="1" applyAlignment="1">
      <alignment horizontal="center" vertical="center" wrapText="1"/>
    </xf>
    <xf numFmtId="10" fontId="57" fillId="33" borderId="20" xfId="43" applyNumberFormat="1" applyFont="1" applyFill="1" applyBorder="1" applyAlignment="1">
      <alignment horizontal="right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4" fontId="28" fillId="0" borderId="47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1" fontId="28" fillId="0" borderId="44" xfId="0" applyNumberFormat="1" applyFont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left" wrapText="1"/>
    </xf>
    <xf numFmtId="10" fontId="57" fillId="33" borderId="44" xfId="43" applyNumberFormat="1" applyFont="1" applyFill="1" applyBorder="1" applyAlignment="1">
      <alignment horizontal="right" wrapText="1"/>
    </xf>
    <xf numFmtId="0" fontId="28" fillId="33" borderId="48" xfId="0" applyFont="1" applyFill="1" applyBorder="1" applyAlignment="1">
      <alignment horizontal="left" wrapText="1"/>
    </xf>
    <xf numFmtId="10" fontId="57" fillId="33" borderId="50" xfId="43" applyNumberFormat="1" applyFont="1" applyFill="1" applyBorder="1" applyAlignment="1">
      <alignment horizontal="right" wrapText="1"/>
    </xf>
    <xf numFmtId="0" fontId="45" fillId="0" borderId="54" xfId="0" applyFont="1" applyBorder="1" applyAlignment="1">
      <alignment horizontal="left" wrapText="1"/>
    </xf>
    <xf numFmtId="10" fontId="28" fillId="33" borderId="55" xfId="43" applyNumberFormat="1" applyFont="1" applyFill="1" applyBorder="1" applyAlignment="1">
      <alignment horizontal="right" wrapText="1"/>
    </xf>
    <xf numFmtId="10" fontId="57" fillId="33" borderId="56" xfId="43" applyNumberFormat="1" applyFont="1" applyFill="1" applyBorder="1" applyAlignment="1">
      <alignment horizontal="right" wrapText="1"/>
    </xf>
    <xf numFmtId="4" fontId="57" fillId="33" borderId="20" xfId="0" applyNumberFormat="1" applyFont="1" applyFill="1" applyBorder="1" applyAlignment="1">
      <alignment wrapText="1"/>
    </xf>
    <xf numFmtId="4" fontId="57" fillId="33" borderId="49" xfId="0" applyNumberFormat="1" applyFont="1" applyFill="1" applyBorder="1" applyAlignment="1">
      <alignment wrapText="1"/>
    </xf>
    <xf numFmtId="10" fontId="57" fillId="33" borderId="49" xfId="43" applyNumberFormat="1" applyFont="1" applyFill="1" applyBorder="1" applyAlignment="1">
      <alignment horizontal="right" wrapText="1"/>
    </xf>
    <xf numFmtId="0" fontId="45" fillId="43" borderId="51" xfId="0" applyFont="1" applyFill="1" applyBorder="1" applyAlignment="1">
      <alignment horizontal="left" wrapText="1"/>
    </xf>
    <xf numFmtId="10" fontId="28" fillId="43" borderId="52" xfId="43" applyNumberFormat="1" applyFont="1" applyFill="1" applyBorder="1" applyAlignment="1">
      <alignment horizontal="right" wrapText="1"/>
    </xf>
    <xf numFmtId="10" fontId="57" fillId="43" borderId="53" xfId="43" applyNumberFormat="1" applyFont="1" applyFill="1" applyBorder="1" applyAlignment="1">
      <alignment horizontal="right" wrapText="1"/>
    </xf>
    <xf numFmtId="0" fontId="45" fillId="43" borderId="18" xfId="0" applyFont="1" applyFill="1" applyBorder="1" applyAlignment="1">
      <alignment horizontal="left" wrapText="1"/>
    </xf>
    <xf numFmtId="10" fontId="28" fillId="43" borderId="19" xfId="43" applyNumberFormat="1" applyFont="1" applyFill="1" applyBorder="1" applyAlignment="1">
      <alignment horizontal="right" wrapText="1"/>
    </xf>
    <xf numFmtId="10" fontId="57" fillId="43" borderId="57" xfId="43" applyNumberFormat="1" applyFont="1" applyFill="1" applyBorder="1" applyAlignment="1">
      <alignment horizontal="right" wrapText="1"/>
    </xf>
    <xf numFmtId="4" fontId="45" fillId="43" borderId="52" xfId="0" applyNumberFormat="1" applyFont="1" applyFill="1" applyBorder="1" applyAlignment="1">
      <alignment horizontal="right" wrapText="1"/>
    </xf>
    <xf numFmtId="4" fontId="45" fillId="43" borderId="19" xfId="0" applyNumberFormat="1" applyFont="1" applyFill="1" applyBorder="1" applyAlignment="1">
      <alignment horizontal="right" wrapText="1"/>
    </xf>
    <xf numFmtId="4" fontId="45" fillId="0" borderId="55" xfId="0" applyNumberFormat="1" applyFont="1" applyBorder="1" applyAlignment="1">
      <alignment horizontal="right" wrapText="1"/>
    </xf>
    <xf numFmtId="4" fontId="25" fillId="33" borderId="39" xfId="0" applyNumberFormat="1" applyFont="1" applyFill="1" applyBorder="1" applyAlignment="1">
      <alignment horizontal="right" wrapText="1"/>
    </xf>
    <xf numFmtId="4" fontId="31" fillId="33" borderId="15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 wrapText="1"/>
    </xf>
    <xf numFmtId="0" fontId="61" fillId="0" borderId="0" xfId="0" applyFont="1" applyBorder="1" applyAlignment="1">
      <alignment horizontal="center" vertical="center"/>
    </xf>
    <xf numFmtId="0" fontId="60" fillId="0" borderId="0" xfId="0" applyFont="1"/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34" borderId="0" xfId="0" applyFont="1" applyFill="1" applyAlignment="1">
      <alignment horizontal="left" vertical="center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59" fillId="0" borderId="0" xfId="0" applyFont="1" applyAlignment="1">
      <alignment horizontal="left" wrapText="1" indent="1"/>
    </xf>
    <xf numFmtId="0" fontId="60" fillId="0" borderId="0" xfId="0" applyFont="1" applyAlignment="1">
      <alignment horizontal="left" wrapText="1" indent="1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43" borderId="43" xfId="0" applyFont="1" applyFill="1" applyBorder="1" applyAlignment="1">
      <alignment horizontal="center" vertical="center" wrapText="1"/>
    </xf>
    <xf numFmtId="0" fontId="28" fillId="43" borderId="20" xfId="0" applyFont="1" applyFill="1" applyBorder="1" applyAlignment="1">
      <alignment horizontal="center" vertical="center" wrapText="1"/>
    </xf>
    <xf numFmtId="0" fontId="28" fillId="43" borderId="44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25" fillId="35" borderId="22" xfId="42" applyNumberFormat="1" applyFont="1" applyFill="1" applyBorder="1" applyAlignment="1" applyProtection="1">
      <alignment horizontal="left" vertical="center" wrapText="1"/>
    </xf>
    <xf numFmtId="0" fontId="25" fillId="35" borderId="23" xfId="42" applyNumberFormat="1" applyFont="1" applyFill="1" applyBorder="1" applyAlignment="1" applyProtection="1">
      <alignment horizontal="left" vertical="center" wrapText="1"/>
    </xf>
    <xf numFmtId="0" fontId="25" fillId="35" borderId="21" xfId="42" applyNumberFormat="1" applyFont="1" applyFill="1" applyBorder="1" applyAlignment="1" applyProtection="1">
      <alignment horizontal="left" vertical="center" wrapText="1"/>
    </xf>
    <xf numFmtId="0" fontId="25" fillId="35" borderId="20" xfId="42" applyNumberFormat="1" applyFont="1" applyFill="1" applyBorder="1" applyAlignment="1" applyProtection="1">
      <alignment horizontal="left" vertical="center" wrapText="1"/>
    </xf>
    <xf numFmtId="0" fontId="45" fillId="37" borderId="22" xfId="7" applyNumberFormat="1" applyFont="1" applyFill="1" applyBorder="1" applyAlignment="1" applyProtection="1">
      <alignment horizontal="left" vertical="center" wrapText="1"/>
    </xf>
    <xf numFmtId="0" fontId="45" fillId="37" borderId="23" xfId="7" applyNumberFormat="1" applyFont="1" applyFill="1" applyBorder="1" applyAlignment="1" applyProtection="1">
      <alignment horizontal="left" vertical="center" wrapText="1"/>
    </xf>
    <xf numFmtId="0" fontId="45" fillId="37" borderId="21" xfId="7" applyNumberFormat="1" applyFont="1" applyFill="1" applyBorder="1" applyAlignment="1" applyProtection="1">
      <alignment horizontal="left" vertical="center" wrapText="1"/>
    </xf>
    <xf numFmtId="0" fontId="48" fillId="36" borderId="22" xfId="8" applyNumberFormat="1" applyFont="1" applyFill="1" applyBorder="1" applyAlignment="1" applyProtection="1">
      <alignment horizontal="left" vertical="center" wrapText="1"/>
    </xf>
    <xf numFmtId="0" fontId="48" fillId="36" borderId="21" xfId="8" applyNumberFormat="1" applyFont="1" applyFill="1" applyBorder="1" applyAlignment="1" applyProtection="1">
      <alignment horizontal="left" vertical="center" wrapText="1"/>
    </xf>
    <xf numFmtId="0" fontId="48" fillId="36" borderId="22" xfId="42" applyNumberFormat="1" applyFont="1" applyFill="1" applyBorder="1" applyAlignment="1" applyProtection="1">
      <alignment horizontal="left" vertical="center" wrapText="1"/>
    </xf>
    <xf numFmtId="0" fontId="48" fillId="36" borderId="23" xfId="42" applyNumberFormat="1" applyFont="1" applyFill="1" applyBorder="1" applyAlignment="1" applyProtection="1">
      <alignment horizontal="left" vertical="center" wrapText="1"/>
    </xf>
    <xf numFmtId="0" fontId="48" fillId="36" borderId="21" xfId="42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center" wrapText="1"/>
    </xf>
    <xf numFmtId="0" fontId="31" fillId="35" borderId="21" xfId="42" applyNumberFormat="1" applyFont="1" applyFill="1" applyBorder="1" applyAlignment="1" applyProtection="1">
      <alignment horizontal="left" vertical="center" wrapText="1"/>
    </xf>
    <xf numFmtId="0" fontId="31" fillId="35" borderId="23" xfId="42" applyNumberFormat="1" applyFont="1" applyFill="1" applyBorder="1" applyAlignment="1" applyProtection="1">
      <alignment horizontal="left" vertical="center" wrapText="1"/>
    </xf>
    <xf numFmtId="0" fontId="31" fillId="35" borderId="20" xfId="42" applyNumberFormat="1" applyFont="1" applyFill="1" applyBorder="1" applyAlignment="1" applyProtection="1">
      <alignment horizontal="left" vertical="center" wrapText="1"/>
    </xf>
    <xf numFmtId="0" fontId="48" fillId="36" borderId="20" xfId="8" applyNumberFormat="1" applyFont="1" applyFill="1" applyBorder="1" applyAlignment="1" applyProtection="1">
      <alignment horizontal="left" vertical="center" wrapText="1"/>
    </xf>
    <xf numFmtId="0" fontId="48" fillId="36" borderId="20" xfId="42" applyNumberFormat="1" applyFont="1" applyFill="1" applyBorder="1" applyAlignment="1" applyProtection="1">
      <alignment horizontal="left" vertical="center" wrapText="1"/>
    </xf>
    <xf numFmtId="0" fontId="45" fillId="37" borderId="20" xfId="7" applyNumberFormat="1" applyFont="1" applyFill="1" applyBorder="1" applyAlignment="1" applyProtection="1">
      <alignment horizontal="left" vertical="center" wrapText="1"/>
    </xf>
    <xf numFmtId="0" fontId="31" fillId="35" borderId="22" xfId="42" applyNumberFormat="1" applyFont="1" applyFill="1" applyBorder="1" applyAlignment="1" applyProtection="1">
      <alignment horizontal="left" vertical="top" wrapText="1"/>
    </xf>
    <xf numFmtId="0" fontId="31" fillId="35" borderId="23" xfId="42" applyNumberFormat="1" applyFont="1" applyFill="1" applyBorder="1" applyAlignment="1" applyProtection="1">
      <alignment horizontal="left" vertical="top" wrapText="1"/>
    </xf>
    <xf numFmtId="0" fontId="31" fillId="35" borderId="21" xfId="42" applyNumberFormat="1" applyFont="1" applyFill="1" applyBorder="1" applyAlignment="1" applyProtection="1">
      <alignment horizontal="left" vertical="top" wrapText="1"/>
    </xf>
    <xf numFmtId="0" fontId="25" fillId="35" borderId="22" xfId="42" applyNumberFormat="1" applyFont="1" applyFill="1" applyBorder="1" applyAlignment="1" applyProtection="1">
      <alignment horizontal="left" vertical="top" wrapText="1"/>
    </xf>
    <xf numFmtId="0" fontId="25" fillId="35" borderId="23" xfId="42" applyNumberFormat="1" applyFont="1" applyFill="1" applyBorder="1" applyAlignment="1" applyProtection="1">
      <alignment horizontal="left" vertical="top" wrapText="1"/>
    </xf>
    <xf numFmtId="0" fontId="25" fillId="35" borderId="21" xfId="42" applyNumberFormat="1" applyFont="1" applyFill="1" applyBorder="1" applyAlignment="1" applyProtection="1">
      <alignment horizontal="left" vertical="top" wrapText="1"/>
    </xf>
    <xf numFmtId="0" fontId="45" fillId="38" borderId="22" xfId="7" applyNumberFormat="1" applyFont="1" applyFill="1" applyBorder="1" applyAlignment="1" applyProtection="1">
      <alignment horizontal="left" vertical="center" wrapText="1"/>
    </xf>
    <xf numFmtId="0" fontId="45" fillId="38" borderId="23" xfId="7" applyNumberFormat="1" applyFont="1" applyFill="1" applyBorder="1" applyAlignment="1" applyProtection="1">
      <alignment horizontal="left" vertical="center" wrapText="1"/>
    </xf>
    <xf numFmtId="0" fontId="45" fillId="38" borderId="21" xfId="7" applyNumberFormat="1" applyFont="1" applyFill="1" applyBorder="1" applyAlignment="1" applyProtection="1">
      <alignment horizontal="left" vertical="center" wrapText="1"/>
    </xf>
    <xf numFmtId="0" fontId="25" fillId="35" borderId="22" xfId="42" applyNumberFormat="1" applyFont="1" applyFill="1" applyBorder="1" applyAlignment="1" applyProtection="1">
      <alignment horizontal="left" vertical="center"/>
    </xf>
    <xf numFmtId="0" fontId="25" fillId="35" borderId="23" xfId="42" applyNumberFormat="1" applyFont="1" applyFill="1" applyBorder="1" applyAlignment="1" applyProtection="1">
      <alignment horizontal="left" vertical="center"/>
    </xf>
    <xf numFmtId="0" fontId="25" fillId="35" borderId="21" xfId="42" applyNumberFormat="1" applyFont="1" applyFill="1" applyBorder="1" applyAlignment="1" applyProtection="1">
      <alignment horizontal="left" vertical="center"/>
    </xf>
    <xf numFmtId="0" fontId="31" fillId="35" borderId="22" xfId="42" applyNumberFormat="1" applyFont="1" applyFill="1" applyBorder="1" applyAlignment="1" applyProtection="1">
      <alignment horizontal="left" vertical="center"/>
    </xf>
    <xf numFmtId="0" fontId="31" fillId="35" borderId="23" xfId="42" applyNumberFormat="1" applyFont="1" applyFill="1" applyBorder="1" applyAlignment="1" applyProtection="1">
      <alignment horizontal="left" vertical="center"/>
    </xf>
    <xf numFmtId="0" fontId="31" fillId="35" borderId="21" xfId="42" applyNumberFormat="1" applyFont="1" applyFill="1" applyBorder="1" applyAlignment="1" applyProtection="1">
      <alignment horizontal="left" vertical="center"/>
    </xf>
    <xf numFmtId="4" fontId="28" fillId="35" borderId="20" xfId="42" applyNumberFormat="1" applyFont="1" applyFill="1" applyBorder="1" applyAlignment="1" applyProtection="1">
      <alignment horizontal="center" vertical="center" wrapText="1"/>
    </xf>
    <xf numFmtId="0" fontId="28" fillId="39" borderId="20" xfId="42" applyNumberFormat="1" applyFont="1" applyFill="1" applyBorder="1" applyAlignment="1" applyProtection="1">
      <alignment horizontal="left" vertical="center" wrapText="1"/>
    </xf>
    <xf numFmtId="0" fontId="54" fillId="39" borderId="20" xfId="42" applyNumberFormat="1" applyFont="1" applyFill="1" applyBorder="1" applyAlignment="1" applyProtection="1">
      <alignment horizontal="left" vertical="center" wrapText="1"/>
    </xf>
    <xf numFmtId="0" fontId="45" fillId="35" borderId="20" xfId="42" applyNumberFormat="1" applyFont="1" applyFill="1" applyBorder="1" applyAlignment="1" applyProtection="1">
      <alignment horizontal="center" vertical="center" wrapText="1"/>
    </xf>
    <xf numFmtId="0" fontId="28" fillId="35" borderId="20" xfId="42" applyNumberFormat="1" applyFont="1" applyFill="1" applyBorder="1" applyAlignment="1" applyProtection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28" fillId="35" borderId="26" xfId="42" applyNumberFormat="1" applyFont="1" applyFill="1" applyBorder="1" applyAlignment="1" applyProtection="1">
      <alignment horizontal="center" vertical="center" wrapText="1"/>
    </xf>
    <xf numFmtId="0" fontId="28" fillId="35" borderId="27" xfId="42" applyNumberFormat="1" applyFont="1" applyFill="1" applyBorder="1" applyAlignment="1" applyProtection="1">
      <alignment horizontal="center" vertical="center" wrapText="1"/>
    </xf>
    <xf numFmtId="0" fontId="28" fillId="35" borderId="28" xfId="42" applyNumberFormat="1" applyFont="1" applyFill="1" applyBorder="1" applyAlignment="1" applyProtection="1">
      <alignment horizontal="center" vertical="center" wrapText="1"/>
    </xf>
    <xf numFmtId="0" fontId="28" fillId="35" borderId="25" xfId="42" applyNumberFormat="1" applyFont="1" applyFill="1" applyBorder="1" applyAlignment="1" applyProtection="1">
      <alignment horizontal="center" vertical="center" wrapText="1"/>
    </xf>
    <xf numFmtId="0" fontId="28" fillId="35" borderId="24" xfId="42" applyNumberFormat="1" applyFont="1" applyFill="1" applyBorder="1" applyAlignment="1" applyProtection="1">
      <alignment horizontal="center" vertical="center" wrapText="1"/>
    </xf>
    <xf numFmtId="0" fontId="28" fillId="35" borderId="29" xfId="42" applyNumberFormat="1" applyFont="1" applyFill="1" applyBorder="1" applyAlignment="1" applyProtection="1">
      <alignment horizontal="center" vertical="center" wrapText="1"/>
    </xf>
    <xf numFmtId="0" fontId="46" fillId="35" borderId="20" xfId="42" applyNumberFormat="1" applyFont="1" applyFill="1" applyBorder="1" applyAlignment="1" applyProtection="1">
      <alignment horizontal="center" vertical="center" wrapText="1"/>
    </xf>
    <xf numFmtId="0" fontId="25" fillId="35" borderId="22" xfId="42" applyNumberFormat="1" applyFont="1" applyFill="1" applyBorder="1" applyAlignment="1" applyProtection="1">
      <alignment vertical="center" wrapText="1"/>
    </xf>
    <xf numFmtId="0" fontId="25" fillId="35" borderId="23" xfId="42" applyNumberFormat="1" applyFont="1" applyFill="1" applyBorder="1" applyAlignment="1" applyProtection="1">
      <alignment vertical="center" wrapText="1"/>
    </xf>
    <xf numFmtId="0" fontId="25" fillId="35" borderId="21" xfId="42" applyNumberFormat="1" applyFont="1" applyFill="1" applyBorder="1" applyAlignment="1" applyProtection="1">
      <alignment vertical="center" wrapText="1"/>
    </xf>
    <xf numFmtId="0" fontId="31" fillId="35" borderId="22" xfId="42" applyNumberFormat="1" applyFont="1" applyFill="1" applyBorder="1" applyAlignment="1" applyProtection="1">
      <alignment horizontal="center" vertical="center"/>
    </xf>
    <xf numFmtId="0" fontId="31" fillId="35" borderId="23" xfId="42" applyNumberFormat="1" applyFont="1" applyFill="1" applyBorder="1" applyAlignment="1" applyProtection="1">
      <alignment horizontal="center" vertical="center"/>
    </xf>
    <xf numFmtId="0" fontId="31" fillId="35" borderId="21" xfId="42" applyNumberFormat="1" applyFont="1" applyFill="1" applyBorder="1" applyAlignment="1" applyProtection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no 2" xfId="42" xr:uid="{6B31A629-E2F3-412E-BA8C-D83C1DCBB156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028B-0A10-4F8D-BE5D-18A0817B2F24}">
  <sheetPr>
    <pageSetUpPr fitToPage="1"/>
  </sheetPr>
  <dimension ref="A2:J21"/>
  <sheetViews>
    <sheetView tabSelected="1" workbookViewId="0">
      <selection activeCell="L6" sqref="L6"/>
    </sheetView>
  </sheetViews>
  <sheetFormatPr defaultRowHeight="15" x14ac:dyDescent="0.25"/>
  <sheetData>
    <row r="2" spans="1:10" ht="26.25" customHeight="1" x14ac:dyDescent="0.25">
      <c r="A2" s="156" t="s">
        <v>233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37.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37.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37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37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28.5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147" t="s">
        <v>184</v>
      </c>
      <c r="B9" s="148"/>
      <c r="C9" s="148"/>
      <c r="D9" s="148"/>
      <c r="E9" s="148"/>
      <c r="F9" s="148"/>
      <c r="G9" s="148"/>
      <c r="H9" s="148"/>
      <c r="I9" s="148"/>
      <c r="J9" s="149"/>
    </row>
    <row r="10" spans="1:10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152"/>
    </row>
    <row r="11" spans="1:10" x14ac:dyDescent="0.25">
      <c r="A11" s="150"/>
      <c r="B11" s="151"/>
      <c r="C11" s="151"/>
      <c r="D11" s="151"/>
      <c r="E11" s="151"/>
      <c r="F11" s="151"/>
      <c r="G11" s="151"/>
      <c r="H11" s="151"/>
      <c r="I11" s="151"/>
      <c r="J11" s="152"/>
    </row>
    <row r="12" spans="1:10" x14ac:dyDescent="0.25">
      <c r="A12" s="150"/>
      <c r="B12" s="151"/>
      <c r="C12" s="151"/>
      <c r="D12" s="151"/>
      <c r="E12" s="151"/>
      <c r="F12" s="151"/>
      <c r="G12" s="151"/>
      <c r="H12" s="151"/>
      <c r="I12" s="151"/>
      <c r="J12" s="152"/>
    </row>
    <row r="13" spans="1:10" ht="15.75" thickBot="1" x14ac:dyDescent="0.3">
      <c r="A13" s="153"/>
      <c r="B13" s="154"/>
      <c r="C13" s="154"/>
      <c r="D13" s="154"/>
      <c r="E13" s="154"/>
      <c r="F13" s="154"/>
      <c r="G13" s="154"/>
      <c r="H13" s="154"/>
      <c r="I13" s="154"/>
      <c r="J13" s="155"/>
    </row>
    <row r="14" spans="1:10" ht="28.5" x14ac:dyDescent="0.25">
      <c r="A14" s="145"/>
      <c r="B14" s="145"/>
      <c r="C14" s="145"/>
      <c r="D14" s="145"/>
      <c r="E14" s="145"/>
      <c r="F14" s="145"/>
      <c r="G14" s="35"/>
      <c r="H14" s="35"/>
      <c r="I14" s="35"/>
      <c r="J14" s="35"/>
    </row>
    <row r="15" spans="1:10" x14ac:dyDescent="0.25">
      <c r="A15" s="146"/>
      <c r="B15" s="146"/>
      <c r="C15" s="146"/>
      <c r="D15" s="146"/>
      <c r="E15" s="146"/>
      <c r="F15" s="146"/>
    </row>
    <row r="16" spans="1:10" s="36" customFormat="1" x14ac:dyDescent="0.25">
      <c r="A16" s="146" t="s">
        <v>256</v>
      </c>
      <c r="B16" s="146"/>
      <c r="C16" s="146"/>
      <c r="D16" s="146"/>
      <c r="E16" s="146"/>
      <c r="F16" s="146"/>
    </row>
    <row r="17" spans="1:6" s="36" customFormat="1" x14ac:dyDescent="0.25">
      <c r="A17" s="146" t="s">
        <v>255</v>
      </c>
      <c r="B17" s="146"/>
      <c r="C17" s="146"/>
      <c r="D17" s="146"/>
      <c r="E17" s="146"/>
      <c r="F17" s="146"/>
    </row>
    <row r="18" spans="1:6" x14ac:dyDescent="0.25">
      <c r="A18" s="146"/>
      <c r="B18" s="146"/>
      <c r="C18" s="146"/>
      <c r="D18" s="146"/>
      <c r="E18" s="146"/>
      <c r="F18" s="146"/>
    </row>
    <row r="19" spans="1:6" x14ac:dyDescent="0.25">
      <c r="A19" s="146"/>
      <c r="B19" s="146"/>
      <c r="C19" s="146"/>
      <c r="D19" s="146"/>
      <c r="E19" s="146"/>
      <c r="F19" s="146"/>
    </row>
    <row r="20" spans="1:6" x14ac:dyDescent="0.25">
      <c r="A20" s="146"/>
      <c r="B20" s="146"/>
      <c r="C20" s="146"/>
      <c r="D20" s="146"/>
      <c r="E20" s="146"/>
      <c r="F20" s="146"/>
    </row>
    <row r="21" spans="1:6" s="36" customFormat="1" x14ac:dyDescent="0.25">
      <c r="A21" s="146" t="s">
        <v>257</v>
      </c>
      <c r="B21" s="146"/>
      <c r="C21" s="146"/>
      <c r="D21" s="146"/>
      <c r="E21" s="146"/>
      <c r="F21" s="146"/>
    </row>
  </sheetData>
  <mergeCells count="2">
    <mergeCell ref="A9:J13"/>
    <mergeCell ref="A2:J4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workbookViewId="0">
      <selection activeCell="H4" sqref="A1:XFD1048576"/>
    </sheetView>
  </sheetViews>
  <sheetFormatPr defaultColWidth="9.140625" defaultRowHeight="10.5" x14ac:dyDescent="0.15"/>
  <cols>
    <col min="1" max="1" width="30.28515625" style="4" customWidth="1"/>
    <col min="2" max="4" width="16.7109375" style="4" customWidth="1"/>
    <col min="5" max="16384" width="9.140625" style="4"/>
  </cols>
  <sheetData>
    <row r="1" spans="1:4" x14ac:dyDescent="0.15">
      <c r="A1" s="160" t="s">
        <v>254</v>
      </c>
      <c r="B1" s="161"/>
      <c r="C1" s="161"/>
      <c r="D1" s="161"/>
    </row>
    <row r="2" spans="1:4" ht="33.75" customHeight="1" x14ac:dyDescent="0.15">
      <c r="A2" s="161"/>
      <c r="B2" s="161"/>
      <c r="C2" s="161"/>
      <c r="D2" s="161"/>
    </row>
    <row r="4" spans="1:4" ht="24" customHeight="1" x14ac:dyDescent="0.25">
      <c r="A4" s="162" t="s">
        <v>120</v>
      </c>
      <c r="B4" s="163"/>
      <c r="C4" s="163"/>
      <c r="D4" s="163"/>
    </row>
    <row r="7" spans="1:4" x14ac:dyDescent="0.15">
      <c r="A7" s="27" t="s">
        <v>75</v>
      </c>
    </row>
    <row r="9" spans="1:4" ht="16.5" customHeight="1" x14ac:dyDescent="0.15">
      <c r="A9" s="157" t="s">
        <v>201</v>
      </c>
      <c r="B9" s="157"/>
      <c r="C9" s="157"/>
      <c r="D9" s="157"/>
    </row>
    <row r="10" spans="1:4" ht="16.5" customHeight="1" x14ac:dyDescent="0.15">
      <c r="A10" s="5"/>
      <c r="B10" s="5"/>
      <c r="C10" s="5"/>
      <c r="D10" s="5"/>
    </row>
    <row r="11" spans="1:4" x14ac:dyDescent="0.15">
      <c r="A11" s="27" t="s">
        <v>1</v>
      </c>
    </row>
    <row r="12" spans="1:4" s="6" customFormat="1" ht="11.25" thickBot="1" x14ac:dyDescent="0.2">
      <c r="A12" s="4"/>
      <c r="B12" s="4"/>
      <c r="C12" s="4"/>
      <c r="D12" s="4"/>
    </row>
    <row r="13" spans="1:4" ht="21" x14ac:dyDescent="0.15">
      <c r="A13" s="37" t="s">
        <v>202</v>
      </c>
      <c r="B13" s="37" t="s">
        <v>203</v>
      </c>
      <c r="C13" s="37" t="s">
        <v>206</v>
      </c>
      <c r="D13" s="37" t="s">
        <v>204</v>
      </c>
    </row>
    <row r="14" spans="1:4" x14ac:dyDescent="0.15">
      <c r="A14" s="39">
        <v>1</v>
      </c>
      <c r="B14" s="39">
        <v>2</v>
      </c>
      <c r="C14" s="39">
        <v>3</v>
      </c>
      <c r="D14" s="39">
        <v>4</v>
      </c>
    </row>
    <row r="15" spans="1:4" ht="15" customHeight="1" x14ac:dyDescent="0.2">
      <c r="A15" s="38" t="s">
        <v>2</v>
      </c>
      <c r="B15" s="142">
        <v>13389973.119999999</v>
      </c>
      <c r="C15" s="142">
        <v>14148800</v>
      </c>
      <c r="D15" s="142">
        <v>14201813.210000001</v>
      </c>
    </row>
    <row r="16" spans="1:4" ht="15" customHeight="1" x14ac:dyDescent="0.2">
      <c r="A16" s="10" t="s">
        <v>16</v>
      </c>
      <c r="B16" s="72">
        <v>0</v>
      </c>
      <c r="C16" s="72">
        <v>0</v>
      </c>
      <c r="D16" s="72">
        <v>0</v>
      </c>
    </row>
    <row r="17" spans="1:4" ht="15" customHeight="1" x14ac:dyDescent="0.2">
      <c r="A17" s="18" t="s">
        <v>70</v>
      </c>
      <c r="B17" s="71">
        <f>SUM(B15:B16)</f>
        <v>13389973.119999999</v>
      </c>
      <c r="C17" s="71">
        <f t="shared" ref="C17:D17" si="0">SUM(C15:C16)</f>
        <v>14148800</v>
      </c>
      <c r="D17" s="71">
        <f t="shared" si="0"/>
        <v>14201813.210000001</v>
      </c>
    </row>
    <row r="18" spans="1:4" ht="15" customHeight="1" x14ac:dyDescent="0.2">
      <c r="A18" s="10" t="s">
        <v>18</v>
      </c>
      <c r="B18" s="72">
        <v>12724643.859999999</v>
      </c>
      <c r="C18" s="72">
        <v>13592800</v>
      </c>
      <c r="D18" s="72">
        <v>13611557.67</v>
      </c>
    </row>
    <row r="19" spans="1:4" ht="15" customHeight="1" x14ac:dyDescent="0.2">
      <c r="A19" s="10" t="s">
        <v>59</v>
      </c>
      <c r="B19" s="72">
        <v>546833.18999999994</v>
      </c>
      <c r="C19" s="72">
        <v>556000</v>
      </c>
      <c r="D19" s="72">
        <v>534871.65</v>
      </c>
    </row>
    <row r="20" spans="1:4" ht="15" customHeight="1" thickBot="1" x14ac:dyDescent="0.25">
      <c r="A20" s="40" t="s">
        <v>71</v>
      </c>
      <c r="B20" s="143">
        <f>SUM(B18:B19)</f>
        <v>13271477.049999999</v>
      </c>
      <c r="C20" s="143">
        <f>SUM(C18:C19)</f>
        <v>14148800</v>
      </c>
      <c r="D20" s="143">
        <f>SUM(D18:D19)</f>
        <v>14146429.32</v>
      </c>
    </row>
    <row r="21" spans="1:4" ht="15" customHeight="1" thickBot="1" x14ac:dyDescent="0.25">
      <c r="A21" s="11" t="s">
        <v>69</v>
      </c>
      <c r="B21" s="144">
        <f>B17-B20</f>
        <v>118496.0700000003</v>
      </c>
      <c r="C21" s="144">
        <f t="shared" ref="C21:D21" si="1">C17-C20</f>
        <v>0</v>
      </c>
      <c r="D21" s="144">
        <f t="shared" si="1"/>
        <v>55383.890000000596</v>
      </c>
    </row>
    <row r="22" spans="1:4" ht="15" customHeight="1" x14ac:dyDescent="0.15">
      <c r="A22" s="6"/>
    </row>
    <row r="23" spans="1:4" ht="15" customHeight="1" x14ac:dyDescent="0.15">
      <c r="A23" s="6"/>
    </row>
    <row r="24" spans="1:4" ht="15" customHeight="1" x14ac:dyDescent="0.15">
      <c r="A24" s="28" t="s">
        <v>72</v>
      </c>
    </row>
    <row r="25" spans="1:4" ht="15" customHeight="1" thickBot="1" x14ac:dyDescent="0.2">
      <c r="A25" s="6"/>
    </row>
    <row r="26" spans="1:4" ht="21" customHeight="1" thickBot="1" x14ac:dyDescent="0.2">
      <c r="A26" s="7" t="s">
        <v>0</v>
      </c>
      <c r="B26" s="7" t="s">
        <v>203</v>
      </c>
      <c r="C26" s="7" t="s">
        <v>206</v>
      </c>
      <c r="D26" s="7" t="s">
        <v>204</v>
      </c>
    </row>
    <row r="27" spans="1:4" ht="15" customHeight="1" x14ac:dyDescent="0.15">
      <c r="A27" s="39">
        <v>1</v>
      </c>
      <c r="B27" s="39">
        <v>2</v>
      </c>
      <c r="C27" s="39">
        <v>3</v>
      </c>
      <c r="D27" s="39">
        <v>4</v>
      </c>
    </row>
    <row r="28" spans="1:4" ht="21" customHeight="1" x14ac:dyDescent="0.2">
      <c r="A28" s="10" t="s">
        <v>73</v>
      </c>
      <c r="B28" s="72">
        <v>0</v>
      </c>
      <c r="C28" s="72">
        <v>0</v>
      </c>
      <c r="D28" s="72">
        <v>0</v>
      </c>
    </row>
    <row r="29" spans="1:4" ht="24" customHeight="1" thickBot="1" x14ac:dyDescent="0.25">
      <c r="A29" s="10" t="s">
        <v>74</v>
      </c>
      <c r="B29" s="72">
        <v>0</v>
      </c>
      <c r="C29" s="72">
        <v>0</v>
      </c>
      <c r="D29" s="72">
        <v>0</v>
      </c>
    </row>
    <row r="30" spans="1:4" ht="15" customHeight="1" thickBot="1" x14ac:dyDescent="0.25">
      <c r="A30" s="11" t="s">
        <v>205</v>
      </c>
      <c r="B30" s="144">
        <v>0</v>
      </c>
      <c r="C30" s="144">
        <v>0</v>
      </c>
      <c r="D30" s="144">
        <v>0</v>
      </c>
    </row>
    <row r="31" spans="1:4" ht="15" customHeight="1" x14ac:dyDescent="0.15">
      <c r="A31" s="6"/>
    </row>
    <row r="32" spans="1:4" ht="15" customHeight="1" x14ac:dyDescent="0.15">
      <c r="A32" s="6"/>
    </row>
    <row r="33" spans="1:4" ht="15" customHeight="1" x14ac:dyDescent="0.15">
      <c r="A33" s="164" t="s">
        <v>209</v>
      </c>
      <c r="B33" s="164"/>
      <c r="C33" s="164"/>
      <c r="D33" s="164"/>
    </row>
    <row r="34" spans="1:4" ht="15" customHeight="1" thickBot="1" x14ac:dyDescent="0.2">
      <c r="A34" s="6"/>
    </row>
    <row r="35" spans="1:4" ht="24.75" customHeight="1" thickBot="1" x14ac:dyDescent="0.2">
      <c r="A35" s="7" t="s">
        <v>0</v>
      </c>
      <c r="B35" s="7" t="s">
        <v>203</v>
      </c>
      <c r="C35" s="7" t="s">
        <v>206</v>
      </c>
      <c r="D35" s="7" t="s">
        <v>204</v>
      </c>
    </row>
    <row r="36" spans="1:4" ht="15" customHeight="1" x14ac:dyDescent="0.15">
      <c r="A36" s="39">
        <v>1</v>
      </c>
      <c r="B36" s="39">
        <v>2</v>
      </c>
      <c r="C36" s="39">
        <v>3</v>
      </c>
      <c r="D36" s="39">
        <v>4</v>
      </c>
    </row>
    <row r="37" spans="1:4" ht="15" customHeight="1" thickBot="1" x14ac:dyDescent="0.25">
      <c r="A37" s="8" t="s">
        <v>207</v>
      </c>
      <c r="B37" s="8">
        <v>118496.07</v>
      </c>
      <c r="C37" s="8">
        <v>0</v>
      </c>
      <c r="D37" s="8">
        <v>55383.89</v>
      </c>
    </row>
    <row r="38" spans="1:4" ht="25.5" customHeight="1" thickBot="1" x14ac:dyDescent="0.25">
      <c r="A38" s="12" t="s">
        <v>208</v>
      </c>
      <c r="B38" s="9">
        <v>118496.07</v>
      </c>
      <c r="C38" s="9">
        <v>0</v>
      </c>
      <c r="D38" s="9"/>
    </row>
    <row r="39" spans="1:4" x14ac:dyDescent="0.15">
      <c r="A39" s="6"/>
    </row>
    <row r="40" spans="1:4" x14ac:dyDescent="0.15">
      <c r="A40" s="6"/>
    </row>
    <row r="41" spans="1:4" ht="38.25" customHeight="1" x14ac:dyDescent="0.15">
      <c r="A41" s="158" t="s">
        <v>121</v>
      </c>
      <c r="B41" s="158"/>
      <c r="C41" s="158"/>
      <c r="D41" s="158"/>
    </row>
    <row r="42" spans="1:4" ht="10.5" customHeight="1" x14ac:dyDescent="0.15">
      <c r="A42" s="159"/>
      <c r="B42" s="159"/>
      <c r="C42" s="159"/>
      <c r="D42" s="159"/>
    </row>
    <row r="43" spans="1:4" ht="10.5" customHeight="1" x14ac:dyDescent="0.15">
      <c r="A43" s="159"/>
      <c r="B43" s="159"/>
      <c r="C43" s="159"/>
      <c r="D43" s="159"/>
    </row>
  </sheetData>
  <sheetProtection sheet="1" objects="1" scenarios="1"/>
  <mergeCells count="7">
    <mergeCell ref="A9:D9"/>
    <mergeCell ref="A41:D41"/>
    <mergeCell ref="A42:D42"/>
    <mergeCell ref="A43:D43"/>
    <mergeCell ref="A1:D2"/>
    <mergeCell ref="A4:D4"/>
    <mergeCell ref="A33:D33"/>
  </mergeCells>
  <pageMargins left="0.2" right="0.2" top="0.46" bottom="0.31" header="0.21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4"/>
  <sheetViews>
    <sheetView showGridLines="0" zoomScaleNormal="100" workbookViewId="0">
      <selection activeCell="I9" sqref="A1:XFD1048576"/>
    </sheetView>
  </sheetViews>
  <sheetFormatPr defaultColWidth="8.85546875" defaultRowHeight="12" x14ac:dyDescent="0.2"/>
  <cols>
    <col min="1" max="1" width="35.7109375" style="1" customWidth="1"/>
    <col min="2" max="2" width="14.28515625" style="3" bestFit="1" customWidth="1"/>
    <col min="3" max="3" width="15.28515625" style="3" customWidth="1"/>
    <col min="4" max="4" width="15.7109375" style="3" customWidth="1"/>
    <col min="5" max="5" width="9.140625" style="3" customWidth="1"/>
    <col min="6" max="6" width="11.5703125" style="3" customWidth="1"/>
    <col min="7" max="16384" width="8.85546875" style="2"/>
  </cols>
  <sheetData>
    <row r="1" spans="1:6" s="1" customFormat="1" ht="56.25" customHeight="1" thickBot="1" x14ac:dyDescent="0.25">
      <c r="A1" s="165" t="s">
        <v>214</v>
      </c>
      <c r="B1" s="166"/>
      <c r="C1" s="166"/>
      <c r="D1" s="166"/>
      <c r="E1" s="166"/>
      <c r="F1" s="167"/>
    </row>
    <row r="2" spans="1:6" ht="39.75" customHeight="1" x14ac:dyDescent="0.2">
      <c r="A2" s="91" t="s">
        <v>210</v>
      </c>
      <c r="B2" s="92" t="s">
        <v>203</v>
      </c>
      <c r="C2" s="92" t="s">
        <v>211</v>
      </c>
      <c r="D2" s="92" t="s">
        <v>212</v>
      </c>
      <c r="E2" s="91" t="s">
        <v>213</v>
      </c>
      <c r="F2" s="91" t="s">
        <v>249</v>
      </c>
    </row>
    <row r="3" spans="1:6" ht="14.25" customHeight="1" x14ac:dyDescent="0.2">
      <c r="A3" s="79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</row>
    <row r="4" spans="1:6" ht="21.75" customHeight="1" x14ac:dyDescent="0.2">
      <c r="A4" s="16" t="s">
        <v>1</v>
      </c>
      <c r="B4" s="71"/>
      <c r="C4" s="71"/>
      <c r="D4" s="71"/>
      <c r="E4" s="71"/>
      <c r="F4" s="72"/>
    </row>
    <row r="5" spans="1:6" s="17" customFormat="1" ht="21.75" customHeight="1" x14ac:dyDescent="0.2">
      <c r="A5" s="108" t="s">
        <v>2</v>
      </c>
      <c r="B5" s="106">
        <f>B6+B14+B17+B20+B23</f>
        <v>13344303.120000001</v>
      </c>
      <c r="C5" s="106">
        <f t="shared" ref="C5:D5" si="0">C6+C14+C17+C20+C23</f>
        <v>14030400</v>
      </c>
      <c r="D5" s="106">
        <f t="shared" si="0"/>
        <v>14083317.879999999</v>
      </c>
      <c r="E5" s="107">
        <f>+IFERROR(D5/B5,)</f>
        <v>1.0553805435438879</v>
      </c>
      <c r="F5" s="107">
        <f>+IFERROR(D5/C5,)</f>
        <v>1.0037716586840004</v>
      </c>
    </row>
    <row r="6" spans="1:6" ht="21.75" customHeight="1" x14ac:dyDescent="0.2">
      <c r="A6" s="97" t="s">
        <v>3</v>
      </c>
      <c r="B6" s="98">
        <f>B7+B9+B12</f>
        <v>10471891.870000001</v>
      </c>
      <c r="C6" s="98">
        <f t="shared" ref="C6:D6" si="1">C7+C9+C12</f>
        <v>10521500</v>
      </c>
      <c r="D6" s="98">
        <f t="shared" si="1"/>
        <v>10721366.02</v>
      </c>
      <c r="E6" s="99">
        <f t="shared" ref="E6:E25" si="2">+IFERROR(D6/B6,)</f>
        <v>1.0238232167689485</v>
      </c>
      <c r="F6" s="99">
        <f t="shared" ref="F6:F25" si="3">+IFERROR(D6/C6,)</f>
        <v>1.018995962552868</v>
      </c>
    </row>
    <row r="7" spans="1:6" ht="21.75" customHeight="1" x14ac:dyDescent="0.2">
      <c r="A7" s="73" t="s">
        <v>247</v>
      </c>
      <c r="B7" s="74">
        <f>B8</f>
        <v>500</v>
      </c>
      <c r="C7" s="74">
        <f t="shared" ref="C7:D7" si="4">C8</f>
        <v>0</v>
      </c>
      <c r="D7" s="74">
        <f t="shared" si="4"/>
        <v>3738</v>
      </c>
      <c r="E7" s="77">
        <f t="shared" si="2"/>
        <v>7.476</v>
      </c>
      <c r="F7" s="77">
        <f t="shared" si="3"/>
        <v>0</v>
      </c>
    </row>
    <row r="8" spans="1:6" ht="21.75" customHeight="1" x14ac:dyDescent="0.2">
      <c r="A8" s="73" t="s">
        <v>248</v>
      </c>
      <c r="B8" s="74">
        <v>500</v>
      </c>
      <c r="C8" s="74">
        <v>0</v>
      </c>
      <c r="D8" s="74">
        <v>3738</v>
      </c>
      <c r="E8" s="77">
        <f t="shared" si="2"/>
        <v>7.476</v>
      </c>
      <c r="F8" s="77">
        <f t="shared" si="3"/>
        <v>0</v>
      </c>
    </row>
    <row r="9" spans="1:6" ht="21.75" customHeight="1" x14ac:dyDescent="0.2">
      <c r="A9" s="73" t="s">
        <v>4</v>
      </c>
      <c r="B9" s="74">
        <f>SUM(B10:B11)</f>
        <v>10272708.4</v>
      </c>
      <c r="C9" s="74">
        <f t="shared" ref="C9:D9" si="5">SUM(C10:C11)</f>
        <v>10521500</v>
      </c>
      <c r="D9" s="74">
        <f t="shared" si="5"/>
        <v>10717628.02</v>
      </c>
      <c r="E9" s="77">
        <f t="shared" si="2"/>
        <v>1.0433108390383201</v>
      </c>
      <c r="F9" s="77">
        <f t="shared" si="3"/>
        <v>1.0186406900156821</v>
      </c>
    </row>
    <row r="10" spans="1:6" ht="21.75" customHeight="1" x14ac:dyDescent="0.2">
      <c r="A10" s="76" t="s">
        <v>5</v>
      </c>
      <c r="B10" s="75">
        <v>9925668.3800000008</v>
      </c>
      <c r="C10" s="75">
        <v>10206500</v>
      </c>
      <c r="D10" s="75">
        <v>10391299.85</v>
      </c>
      <c r="E10" s="78">
        <f t="shared" si="2"/>
        <v>1.046911850383621</v>
      </c>
      <c r="F10" s="78">
        <f t="shared" si="3"/>
        <v>1.018106094155685</v>
      </c>
    </row>
    <row r="11" spans="1:6" ht="21.75" customHeight="1" x14ac:dyDescent="0.2">
      <c r="A11" s="76" t="s">
        <v>6</v>
      </c>
      <c r="B11" s="75">
        <v>347040.02</v>
      </c>
      <c r="C11" s="75">
        <v>315000</v>
      </c>
      <c r="D11" s="75">
        <v>326328.17</v>
      </c>
      <c r="E11" s="78">
        <f t="shared" si="2"/>
        <v>0.94031855461511316</v>
      </c>
      <c r="F11" s="78">
        <f t="shared" si="3"/>
        <v>1.0359624444444444</v>
      </c>
    </row>
    <row r="12" spans="1:6" ht="21.75" customHeight="1" x14ac:dyDescent="0.2">
      <c r="A12" s="73" t="s">
        <v>76</v>
      </c>
      <c r="B12" s="74">
        <f>B13</f>
        <v>198683.47</v>
      </c>
      <c r="C12" s="74">
        <f t="shared" ref="C12:D12" si="6">C13</f>
        <v>0</v>
      </c>
      <c r="D12" s="74">
        <f t="shared" si="6"/>
        <v>0</v>
      </c>
      <c r="E12" s="77">
        <f t="shared" si="2"/>
        <v>0</v>
      </c>
      <c r="F12" s="77">
        <f t="shared" si="3"/>
        <v>0</v>
      </c>
    </row>
    <row r="13" spans="1:6" ht="21.75" customHeight="1" x14ac:dyDescent="0.2">
      <c r="A13" s="76" t="s">
        <v>77</v>
      </c>
      <c r="B13" s="75">
        <v>198683.47</v>
      </c>
      <c r="C13" s="75">
        <v>0</v>
      </c>
      <c r="D13" s="75">
        <v>0</v>
      </c>
      <c r="E13" s="78">
        <f t="shared" si="2"/>
        <v>0</v>
      </c>
      <c r="F13" s="78">
        <f t="shared" si="3"/>
        <v>0</v>
      </c>
    </row>
    <row r="14" spans="1:6" ht="21.75" customHeight="1" x14ac:dyDescent="0.2">
      <c r="A14" s="97" t="s">
        <v>7</v>
      </c>
      <c r="B14" s="98">
        <f>B15</f>
        <v>4.43</v>
      </c>
      <c r="C14" s="98">
        <f t="shared" ref="C14:D15" si="7">C15</f>
        <v>0</v>
      </c>
      <c r="D14" s="98">
        <f t="shared" si="7"/>
        <v>0.36</v>
      </c>
      <c r="E14" s="99">
        <f t="shared" si="2"/>
        <v>8.1264108352144468E-2</v>
      </c>
      <c r="F14" s="99">
        <f t="shared" si="3"/>
        <v>0</v>
      </c>
    </row>
    <row r="15" spans="1:6" ht="21.75" customHeight="1" x14ac:dyDescent="0.2">
      <c r="A15" s="73" t="s">
        <v>8</v>
      </c>
      <c r="B15" s="74">
        <f>B16</f>
        <v>4.43</v>
      </c>
      <c r="C15" s="74">
        <f t="shared" si="7"/>
        <v>0</v>
      </c>
      <c r="D15" s="74">
        <f t="shared" si="7"/>
        <v>0.36</v>
      </c>
      <c r="E15" s="77">
        <f t="shared" si="2"/>
        <v>8.1264108352144468E-2</v>
      </c>
      <c r="F15" s="77">
        <f t="shared" si="3"/>
        <v>0</v>
      </c>
    </row>
    <row r="16" spans="1:6" ht="21.75" customHeight="1" x14ac:dyDescent="0.2">
      <c r="A16" s="76" t="s">
        <v>9</v>
      </c>
      <c r="B16" s="75">
        <v>4.43</v>
      </c>
      <c r="C16" s="75">
        <v>0</v>
      </c>
      <c r="D16" s="75">
        <v>0.36</v>
      </c>
      <c r="E16" s="78">
        <f t="shared" si="2"/>
        <v>8.1264108352144468E-2</v>
      </c>
      <c r="F16" s="78">
        <f t="shared" si="3"/>
        <v>0</v>
      </c>
    </row>
    <row r="17" spans="1:6" ht="21.75" customHeight="1" x14ac:dyDescent="0.2">
      <c r="A17" s="97" t="s">
        <v>10</v>
      </c>
      <c r="B17" s="98">
        <f>B18</f>
        <v>215328.65</v>
      </c>
      <c r="C17" s="98">
        <f t="shared" ref="C17:D18" si="8">C18</f>
        <v>380700</v>
      </c>
      <c r="D17" s="98">
        <f t="shared" si="8"/>
        <v>343739.93</v>
      </c>
      <c r="E17" s="99">
        <f t="shared" si="2"/>
        <v>1.5963501837772169</v>
      </c>
      <c r="F17" s="99">
        <f t="shared" si="3"/>
        <v>0.90291549776727076</v>
      </c>
    </row>
    <row r="18" spans="1:6" ht="21.75" customHeight="1" x14ac:dyDescent="0.2">
      <c r="A18" s="73" t="s">
        <v>11</v>
      </c>
      <c r="B18" s="74">
        <f>B19</f>
        <v>215328.65</v>
      </c>
      <c r="C18" s="74">
        <f t="shared" si="8"/>
        <v>380700</v>
      </c>
      <c r="D18" s="74">
        <f t="shared" si="8"/>
        <v>343739.93</v>
      </c>
      <c r="E18" s="77">
        <f t="shared" si="2"/>
        <v>1.5963501837772169</v>
      </c>
      <c r="F18" s="77">
        <f t="shared" si="3"/>
        <v>0.90291549776727076</v>
      </c>
    </row>
    <row r="19" spans="1:6" ht="21.75" customHeight="1" x14ac:dyDescent="0.2">
      <c r="A19" s="76" t="s">
        <v>12</v>
      </c>
      <c r="B19" s="75">
        <v>215328.65</v>
      </c>
      <c r="C19" s="75">
        <v>380700</v>
      </c>
      <c r="D19" s="75">
        <v>343739.93</v>
      </c>
      <c r="E19" s="78">
        <f t="shared" si="2"/>
        <v>1.5963501837772169</v>
      </c>
      <c r="F19" s="78">
        <f t="shared" si="3"/>
        <v>0.90291549776727076</v>
      </c>
    </row>
    <row r="20" spans="1:6" ht="21.75" customHeight="1" x14ac:dyDescent="0.2">
      <c r="A20" s="97" t="s">
        <v>13</v>
      </c>
      <c r="B20" s="98">
        <f>B21</f>
        <v>16800</v>
      </c>
      <c r="C20" s="98">
        <f t="shared" ref="C20:D21" si="9">C21</f>
        <v>20000</v>
      </c>
      <c r="D20" s="98">
        <f t="shared" si="9"/>
        <v>19200</v>
      </c>
      <c r="E20" s="99">
        <f t="shared" si="2"/>
        <v>1.1428571428571428</v>
      </c>
      <c r="F20" s="99">
        <f t="shared" si="3"/>
        <v>0.96</v>
      </c>
    </row>
    <row r="21" spans="1:6" ht="21.75" customHeight="1" x14ac:dyDescent="0.2">
      <c r="A21" s="73" t="s">
        <v>14</v>
      </c>
      <c r="B21" s="74">
        <f>B22</f>
        <v>16800</v>
      </c>
      <c r="C21" s="74">
        <f t="shared" si="9"/>
        <v>20000</v>
      </c>
      <c r="D21" s="74">
        <f t="shared" si="9"/>
        <v>19200</v>
      </c>
      <c r="E21" s="77">
        <f t="shared" si="2"/>
        <v>1.1428571428571428</v>
      </c>
      <c r="F21" s="77">
        <f t="shared" si="3"/>
        <v>0.96</v>
      </c>
    </row>
    <row r="22" spans="1:6" ht="21.75" customHeight="1" x14ac:dyDescent="0.2">
      <c r="A22" s="76" t="s">
        <v>15</v>
      </c>
      <c r="B22" s="75">
        <v>16800</v>
      </c>
      <c r="C22" s="75">
        <v>20000</v>
      </c>
      <c r="D22" s="75">
        <v>19200</v>
      </c>
      <c r="E22" s="78">
        <f t="shared" si="2"/>
        <v>1.1428571428571428</v>
      </c>
      <c r="F22" s="78">
        <f t="shared" si="3"/>
        <v>0.96</v>
      </c>
    </row>
    <row r="23" spans="1:6" ht="21.75" customHeight="1" x14ac:dyDescent="0.2">
      <c r="A23" s="100" t="s">
        <v>66</v>
      </c>
      <c r="B23" s="98">
        <f>B24</f>
        <v>2640278.17</v>
      </c>
      <c r="C23" s="98">
        <f t="shared" ref="C23:D24" si="10">C24</f>
        <v>3108200</v>
      </c>
      <c r="D23" s="98">
        <f t="shared" si="10"/>
        <v>2999011.57</v>
      </c>
      <c r="E23" s="99">
        <f t="shared" si="2"/>
        <v>1.1358695474121199</v>
      </c>
      <c r="F23" s="99">
        <f t="shared" si="3"/>
        <v>0.96487084807927415</v>
      </c>
    </row>
    <row r="24" spans="1:6" ht="21.75" customHeight="1" x14ac:dyDescent="0.2">
      <c r="A24" s="73" t="s">
        <v>68</v>
      </c>
      <c r="B24" s="74">
        <f>B25</f>
        <v>2640278.17</v>
      </c>
      <c r="C24" s="74">
        <f t="shared" si="10"/>
        <v>3108200</v>
      </c>
      <c r="D24" s="74">
        <f t="shared" si="10"/>
        <v>2999011.57</v>
      </c>
      <c r="E24" s="77">
        <f t="shared" si="2"/>
        <v>1.1358695474121199</v>
      </c>
      <c r="F24" s="77">
        <f t="shared" si="3"/>
        <v>0.96487084807927415</v>
      </c>
    </row>
    <row r="25" spans="1:6" ht="21.75" customHeight="1" x14ac:dyDescent="0.2">
      <c r="A25" s="76" t="s">
        <v>67</v>
      </c>
      <c r="B25" s="75">
        <v>2640278.17</v>
      </c>
      <c r="C25" s="75">
        <v>3108200</v>
      </c>
      <c r="D25" s="75">
        <v>2999011.57</v>
      </c>
      <c r="E25" s="78">
        <f t="shared" si="2"/>
        <v>1.1358695474121199</v>
      </c>
      <c r="F25" s="78">
        <f t="shared" si="3"/>
        <v>0.96487084807927415</v>
      </c>
    </row>
    <row r="26" spans="1:6" ht="21.75" customHeight="1" x14ac:dyDescent="0.2">
      <c r="A26" s="112" t="s">
        <v>17</v>
      </c>
      <c r="B26" s="113">
        <f>B5</f>
        <v>13344303.120000001</v>
      </c>
      <c r="C26" s="113">
        <f t="shared" ref="C26:F26" si="11">C5</f>
        <v>14030400</v>
      </c>
      <c r="D26" s="113">
        <f t="shared" si="11"/>
        <v>14083317.879999999</v>
      </c>
      <c r="E26" s="114">
        <f t="shared" si="11"/>
        <v>1.0553805435438879</v>
      </c>
      <c r="F26" s="114">
        <f t="shared" si="11"/>
        <v>1.0037716586840004</v>
      </c>
    </row>
    <row r="27" spans="1:6" ht="21.75" customHeight="1" x14ac:dyDescent="0.2">
      <c r="A27" s="14"/>
      <c r="B27" s="81"/>
      <c r="C27" s="81"/>
      <c r="D27" s="81"/>
      <c r="E27" s="81"/>
      <c r="F27" s="80"/>
    </row>
    <row r="28" spans="1:6" s="19" customFormat="1" ht="21.75" customHeight="1" x14ac:dyDescent="0.2">
      <c r="A28" s="109" t="s">
        <v>18</v>
      </c>
      <c r="B28" s="110">
        <f>B29+B37+B65+B68</f>
        <v>12724643.859999998</v>
      </c>
      <c r="C28" s="110">
        <f t="shared" ref="C28:D28" si="12">C29+C37+C65+C68</f>
        <v>13592800</v>
      </c>
      <c r="D28" s="110">
        <f t="shared" si="12"/>
        <v>13611557.669999998</v>
      </c>
      <c r="E28" s="111">
        <f>+IFERROR(D28/B28,)</f>
        <v>1.0697004819748253</v>
      </c>
      <c r="F28" s="111">
        <f>+IFERROR(D28/C28,)</f>
        <v>1.0013799710140661</v>
      </c>
    </row>
    <row r="29" spans="1:6" ht="21.75" customHeight="1" x14ac:dyDescent="0.2">
      <c r="A29" s="101" t="s">
        <v>19</v>
      </c>
      <c r="B29" s="102">
        <f>B30+B32+B34</f>
        <v>10610939.149999999</v>
      </c>
      <c r="C29" s="102">
        <f t="shared" ref="C29:D29" si="13">C30+C32+C34</f>
        <v>11035100</v>
      </c>
      <c r="D29" s="102">
        <f t="shared" si="13"/>
        <v>11123197.509999998</v>
      </c>
      <c r="E29" s="104">
        <f t="shared" ref="E29:E80" si="14">+IFERROR(D29/B29,)</f>
        <v>1.0482764393196995</v>
      </c>
      <c r="F29" s="103">
        <f t="shared" ref="F29:F80" si="15">+IFERROR(D29/C29,)</f>
        <v>1.0079833902728563</v>
      </c>
    </row>
    <row r="30" spans="1:6" ht="21.75" customHeight="1" x14ac:dyDescent="0.2">
      <c r="A30" s="82" t="s">
        <v>20</v>
      </c>
      <c r="B30" s="83">
        <f>SUM(B31:B31)</f>
        <v>8759304.3699999992</v>
      </c>
      <c r="C30" s="83">
        <f>SUM(C31:C31)</f>
        <v>8956000</v>
      </c>
      <c r="D30" s="83">
        <f>SUM(D31:D31)</f>
        <v>9134658.0999999978</v>
      </c>
      <c r="E30" s="86">
        <f t="shared" si="14"/>
        <v>1.0428520021847349</v>
      </c>
      <c r="F30" s="84">
        <f t="shared" si="15"/>
        <v>1.0199484256364446</v>
      </c>
    </row>
    <row r="31" spans="1:6" ht="21.75" customHeight="1" x14ac:dyDescent="0.2">
      <c r="A31" s="87" t="s">
        <v>21</v>
      </c>
      <c r="B31" s="88">
        <v>8759304.3699999992</v>
      </c>
      <c r="C31" s="88">
        <f>'Ek. i prog. klasifikacija'!G52+'Ek. i prog. klasifikacija'!G129+'Ek. i prog. klasifikacija'!G166+'Ek. i prog. klasifikacija'!G174+'Ek. i prog. klasifikacija'!G186</f>
        <v>8956000</v>
      </c>
      <c r="D31" s="88">
        <f>'Ek. i prog. klasifikacija'!H52+'Ek. i prog. klasifikacija'!H129+'Ek. i prog. klasifikacija'!H166+'Ek. i prog. klasifikacija'!H174+'Ek. i prog. klasifikacija'!H186</f>
        <v>9134658.0999999978</v>
      </c>
      <c r="E31" s="85">
        <f t="shared" si="14"/>
        <v>1.0428520021847349</v>
      </c>
      <c r="F31" s="105">
        <f t="shared" si="15"/>
        <v>1.0199484256364446</v>
      </c>
    </row>
    <row r="32" spans="1:6" ht="21.75" customHeight="1" x14ac:dyDescent="0.2">
      <c r="A32" s="82" t="s">
        <v>22</v>
      </c>
      <c r="B32" s="83">
        <f>B33</f>
        <v>395764.82</v>
      </c>
      <c r="C32" s="83">
        <f t="shared" ref="C32:D32" si="16">C33</f>
        <v>513000</v>
      </c>
      <c r="D32" s="83">
        <f t="shared" si="16"/>
        <v>456038.56</v>
      </c>
      <c r="E32" s="86">
        <f t="shared" si="14"/>
        <v>1.1522968615553044</v>
      </c>
      <c r="F32" s="84">
        <f t="shared" si="15"/>
        <v>0.88896405458089667</v>
      </c>
    </row>
    <row r="33" spans="1:6" ht="21.75" customHeight="1" x14ac:dyDescent="0.2">
      <c r="A33" s="87" t="s">
        <v>23</v>
      </c>
      <c r="B33" s="88">
        <v>395764.82</v>
      </c>
      <c r="C33" s="88">
        <f>'Ek. i prog. klasifikacija'!G54+'Ek. i prog. klasifikacija'!G131+'Ek. i prog. klasifikacija'!G176+'Ek. i prog. klasifikacija'!G188</f>
        <v>513000</v>
      </c>
      <c r="D33" s="88">
        <f>'Ek. i prog. klasifikacija'!H54+'Ek. i prog. klasifikacija'!H131+'Ek. i prog. klasifikacija'!H176+'Ek. i prog. klasifikacija'!H188</f>
        <v>456038.56</v>
      </c>
      <c r="E33" s="85">
        <f t="shared" si="14"/>
        <v>1.1522968615553044</v>
      </c>
      <c r="F33" s="105">
        <f t="shared" si="15"/>
        <v>0.88896405458089667</v>
      </c>
    </row>
    <row r="34" spans="1:6" ht="21.75" customHeight="1" x14ac:dyDescent="0.2">
      <c r="A34" s="82" t="s">
        <v>24</v>
      </c>
      <c r="B34" s="83">
        <f>SUM(B35:B36)</f>
        <v>1455869.96</v>
      </c>
      <c r="C34" s="83">
        <f t="shared" ref="C34:D34" si="17">SUM(C35:C36)</f>
        <v>1566100</v>
      </c>
      <c r="D34" s="83">
        <f t="shared" si="17"/>
        <v>1532500.8499999999</v>
      </c>
      <c r="E34" s="86">
        <f t="shared" si="14"/>
        <v>1.0526358068408801</v>
      </c>
      <c r="F34" s="84">
        <f t="shared" si="15"/>
        <v>0.97854597407572941</v>
      </c>
    </row>
    <row r="35" spans="1:6" ht="21.75" customHeight="1" x14ac:dyDescent="0.2">
      <c r="A35" s="87" t="s">
        <v>25</v>
      </c>
      <c r="B35" s="88">
        <v>1454136.9</v>
      </c>
      <c r="C35" s="88">
        <f>'Ek. i prog. klasifikacija'!G56+'Ek. i prog. klasifikacija'!G86+'Ek. i prog. klasifikacija'!G133+'Ek. i prog. klasifikacija'!G168+'Ek. i prog. klasifikacija'!G178+'Ek. i prog. klasifikacija'!G190</f>
        <v>1565600</v>
      </c>
      <c r="D35" s="88">
        <f>'Ek. i prog. klasifikacija'!H56+'Ek. i prog. klasifikacija'!H86+'Ek. i prog. klasifikacija'!H133+'Ek. i prog. klasifikacija'!H168+'Ek. i prog. klasifikacija'!H178+'Ek. i prog. klasifikacija'!H190</f>
        <v>1532159.2899999998</v>
      </c>
      <c r="E35" s="85">
        <f t="shared" si="14"/>
        <v>1.0536554639387803</v>
      </c>
      <c r="F35" s="105">
        <f t="shared" si="15"/>
        <v>0.97864032319877348</v>
      </c>
    </row>
    <row r="36" spans="1:6" ht="21.75" customHeight="1" x14ac:dyDescent="0.2">
      <c r="A36" s="87" t="s">
        <v>26</v>
      </c>
      <c r="B36" s="88">
        <v>1733.06</v>
      </c>
      <c r="C36" s="88">
        <f>'Ek. i prog. klasifikacija'!G57</f>
        <v>500</v>
      </c>
      <c r="D36" s="88">
        <f>'Ek. i prog. klasifikacija'!H57</f>
        <v>341.56</v>
      </c>
      <c r="E36" s="85">
        <f t="shared" si="14"/>
        <v>0.19708492493046981</v>
      </c>
      <c r="F36" s="105">
        <f t="shared" si="15"/>
        <v>0.68311999999999995</v>
      </c>
    </row>
    <row r="37" spans="1:6" s="20" customFormat="1" ht="21.75" customHeight="1" x14ac:dyDescent="0.2">
      <c r="A37" s="101" t="s">
        <v>27</v>
      </c>
      <c r="B37" s="102">
        <f>B38+B42+B49+B59</f>
        <v>1689800.58</v>
      </c>
      <c r="C37" s="102">
        <f t="shared" ref="C37:D37" si="18">C38+C42+C49+C59</f>
        <v>2236100</v>
      </c>
      <c r="D37" s="102">
        <f t="shared" si="18"/>
        <v>2124538.6800000002</v>
      </c>
      <c r="E37" s="104">
        <f t="shared" si="14"/>
        <v>1.2572718373667502</v>
      </c>
      <c r="F37" s="103">
        <f t="shared" si="15"/>
        <v>0.95010897544832529</v>
      </c>
    </row>
    <row r="38" spans="1:6" ht="21.75" customHeight="1" x14ac:dyDescent="0.2">
      <c r="A38" s="82" t="s">
        <v>28</v>
      </c>
      <c r="B38" s="89">
        <f>SUM(B39:B41)</f>
        <v>341558.11</v>
      </c>
      <c r="C38" s="83">
        <f t="shared" ref="C38:D38" si="19">SUM(C39:C41)</f>
        <v>544100</v>
      </c>
      <c r="D38" s="83">
        <f t="shared" si="19"/>
        <v>474798.83999999997</v>
      </c>
      <c r="E38" s="86">
        <f t="shared" si="14"/>
        <v>1.3900968125160313</v>
      </c>
      <c r="F38" s="84">
        <f t="shared" si="15"/>
        <v>0.87263157507811062</v>
      </c>
    </row>
    <row r="39" spans="1:6" ht="21.75" customHeight="1" x14ac:dyDescent="0.2">
      <c r="A39" s="87" t="s">
        <v>29</v>
      </c>
      <c r="B39" s="88">
        <v>96064.36</v>
      </c>
      <c r="C39" s="90">
        <f>'Ek. i prog. klasifikacija'!G17+'Ek. i prog. klasifikacija'!G89+'Ek. i prog. klasifikacija'!G99</f>
        <v>164900</v>
      </c>
      <c r="D39" s="90">
        <f>'Ek. i prog. klasifikacija'!H17+'Ek. i prog. klasifikacija'!H89+'Ek. i prog. klasifikacija'!H99</f>
        <v>154163.92000000001</v>
      </c>
      <c r="E39" s="85">
        <f t="shared" si="14"/>
        <v>1.6047982831510044</v>
      </c>
      <c r="F39" s="105">
        <f t="shared" si="15"/>
        <v>0.93489338993329296</v>
      </c>
    </row>
    <row r="40" spans="1:6" ht="21.75" customHeight="1" x14ac:dyDescent="0.2">
      <c r="A40" s="87" t="s">
        <v>30</v>
      </c>
      <c r="B40" s="88">
        <v>213117.58</v>
      </c>
      <c r="C40" s="90">
        <f>'Ek. i prog. klasifikacija'!G60+'Ek. i prog. klasifikacija'!G136+'Ek. i prog. klasifikacija'!G181+'Ek. i prog. klasifikacija'!G193</f>
        <v>375200</v>
      </c>
      <c r="D40" s="90">
        <f>'Ek. i prog. klasifikacija'!H60+'Ek. i prog. klasifikacija'!H136+'Ek. i prog. klasifikacija'!H181+'Ek. i prog. klasifikacija'!H193</f>
        <v>316834.92</v>
      </c>
      <c r="E40" s="85">
        <f t="shared" si="14"/>
        <v>1.4866672191003671</v>
      </c>
      <c r="F40" s="105">
        <f t="shared" si="15"/>
        <v>0.84444275053304896</v>
      </c>
    </row>
    <row r="41" spans="1:6" ht="21.75" customHeight="1" x14ac:dyDescent="0.2">
      <c r="A41" s="87" t="s">
        <v>31</v>
      </c>
      <c r="B41" s="88">
        <v>32376.17</v>
      </c>
      <c r="C41" s="90">
        <f>'Ek. i prog. klasifikacija'!G18</f>
        <v>4000</v>
      </c>
      <c r="D41" s="90">
        <f>'Ek. i prog. klasifikacija'!H18</f>
        <v>3800</v>
      </c>
      <c r="E41" s="85">
        <f t="shared" si="14"/>
        <v>0.11737027573057592</v>
      </c>
      <c r="F41" s="105">
        <f t="shared" si="15"/>
        <v>0.95</v>
      </c>
    </row>
    <row r="42" spans="1:6" ht="21.75" customHeight="1" x14ac:dyDescent="0.2">
      <c r="A42" s="82" t="s">
        <v>32</v>
      </c>
      <c r="B42" s="83">
        <f>SUM(B43:B48)</f>
        <v>528699.9</v>
      </c>
      <c r="C42" s="83">
        <f t="shared" ref="C42:D42" si="20">SUM(C43:C48)</f>
        <v>756900</v>
      </c>
      <c r="D42" s="83">
        <f t="shared" si="20"/>
        <v>708341.42999999993</v>
      </c>
      <c r="E42" s="86">
        <f t="shared" si="14"/>
        <v>1.3397797692036633</v>
      </c>
      <c r="F42" s="84">
        <f t="shared" si="15"/>
        <v>0.93584546175188255</v>
      </c>
    </row>
    <row r="43" spans="1:6" ht="21.75" customHeight="1" x14ac:dyDescent="0.2">
      <c r="A43" s="87" t="s">
        <v>33</v>
      </c>
      <c r="B43" s="88">
        <v>114564.66</v>
      </c>
      <c r="C43" s="90">
        <f>'Ek. i prog. klasifikacija'!G20+'Ek. i prog. klasifikacija'!G91+'Ek. i prog. klasifikacija'!G101+'Ek. i prog. klasifikacija'!G141</f>
        <v>142900</v>
      </c>
      <c r="D43" s="90">
        <f>'Ek. i prog. klasifikacija'!H20+'Ek. i prog. klasifikacija'!H91+'Ek. i prog. klasifikacija'!H101+'Ek. i prog. klasifikacija'!H141</f>
        <v>139477.31</v>
      </c>
      <c r="E43" s="85">
        <f t="shared" si="14"/>
        <v>1.2174549289458023</v>
      </c>
      <c r="F43" s="105">
        <f t="shared" si="15"/>
        <v>0.976048355493352</v>
      </c>
    </row>
    <row r="44" spans="1:6" ht="21.75" customHeight="1" x14ac:dyDescent="0.2">
      <c r="A44" s="87" t="s">
        <v>34</v>
      </c>
      <c r="B44" s="88">
        <v>97867.46</v>
      </c>
      <c r="C44" s="90">
        <f>'Ek. i prog. klasifikacija'!G102+'Ek. i prog. klasifikacija'!G142+'Ek. i prog. klasifikacija'!G205</f>
        <v>150000</v>
      </c>
      <c r="D44" s="90">
        <f>'Ek. i prog. klasifikacija'!H102+'Ek. i prog. klasifikacija'!H142+'Ek. i prog. klasifikacija'!H205</f>
        <v>133216.39000000001</v>
      </c>
      <c r="E44" s="85">
        <f t="shared" si="14"/>
        <v>1.3611918609106644</v>
      </c>
      <c r="F44" s="105">
        <f t="shared" si="15"/>
        <v>0.88810926666666679</v>
      </c>
    </row>
    <row r="45" spans="1:6" ht="21.75" customHeight="1" x14ac:dyDescent="0.2">
      <c r="A45" s="87" t="s">
        <v>35</v>
      </c>
      <c r="B45" s="88">
        <v>206499.37</v>
      </c>
      <c r="C45" s="90">
        <f>'Ek. i prog. klasifikacija'!G21+'Ek. i prog. klasifikacija'!G73+'Ek. i prog. klasifikacija'!G103</f>
        <v>413000</v>
      </c>
      <c r="D45" s="90">
        <f>'Ek. i prog. klasifikacija'!H21+'Ek. i prog. klasifikacija'!H73+'Ek. i prog. klasifikacija'!H103</f>
        <v>392095.07999999996</v>
      </c>
      <c r="E45" s="85">
        <f t="shared" si="14"/>
        <v>1.898771313442748</v>
      </c>
      <c r="F45" s="105">
        <f t="shared" si="15"/>
        <v>0.94938276029055679</v>
      </c>
    </row>
    <row r="46" spans="1:6" ht="21.75" customHeight="1" x14ac:dyDescent="0.2">
      <c r="A46" s="87" t="s">
        <v>36</v>
      </c>
      <c r="B46" s="88">
        <v>16367.03</v>
      </c>
      <c r="C46" s="90">
        <f>'Ek. i prog. klasifikacija'!G22+'Ek. i prog. klasifikacija'!G104</f>
        <v>19000</v>
      </c>
      <c r="D46" s="90">
        <f>'Ek. i prog. klasifikacija'!H22+'Ek. i prog. klasifikacija'!H104</f>
        <v>15523.33</v>
      </c>
      <c r="E46" s="85">
        <f t="shared" si="14"/>
        <v>0.94845124619433085</v>
      </c>
      <c r="F46" s="105">
        <f t="shared" si="15"/>
        <v>0.81701736842105266</v>
      </c>
    </row>
    <row r="47" spans="1:6" ht="21.75" customHeight="1" x14ac:dyDescent="0.2">
      <c r="A47" s="87" t="s">
        <v>37</v>
      </c>
      <c r="B47" s="88">
        <v>69720.17</v>
      </c>
      <c r="C47" s="90">
        <f>'Ek. i prog. klasifikacija'!G143+'Ek. i prog. klasifikacija'!G23</f>
        <v>30000</v>
      </c>
      <c r="D47" s="90">
        <f>'Ek. i prog. klasifikacija'!H143+'Ek. i prog. klasifikacija'!H23</f>
        <v>25567.82</v>
      </c>
      <c r="E47" s="85">
        <f t="shared" si="14"/>
        <v>0.36672056307378481</v>
      </c>
      <c r="F47" s="105">
        <f t="shared" si="15"/>
        <v>0.85226066666666667</v>
      </c>
    </row>
    <row r="48" spans="1:6" ht="21.75" customHeight="1" x14ac:dyDescent="0.2">
      <c r="A48" s="87" t="s">
        <v>38</v>
      </c>
      <c r="B48" s="88">
        <v>23681.21</v>
      </c>
      <c r="C48" s="90">
        <f>'Ek. i prog. klasifikacija'!G144</f>
        <v>2000</v>
      </c>
      <c r="D48" s="90">
        <f>'Ek. i prog. klasifikacija'!H144</f>
        <v>2461.5</v>
      </c>
      <c r="E48" s="85">
        <f t="shared" si="14"/>
        <v>0.10394316844451783</v>
      </c>
      <c r="F48" s="105">
        <f t="shared" si="15"/>
        <v>1.23075</v>
      </c>
    </row>
    <row r="49" spans="1:6" ht="21.75" customHeight="1" x14ac:dyDescent="0.2">
      <c r="A49" s="82" t="s">
        <v>39</v>
      </c>
      <c r="B49" s="83">
        <f>SUM(B50:B58)</f>
        <v>737823.26</v>
      </c>
      <c r="C49" s="83">
        <f t="shared" ref="C49:D49" si="21">SUM(C50:C58)</f>
        <v>876100</v>
      </c>
      <c r="D49" s="83">
        <f t="shared" si="21"/>
        <v>885293.70000000007</v>
      </c>
      <c r="E49" s="86">
        <f t="shared" si="14"/>
        <v>1.1998723108837746</v>
      </c>
      <c r="F49" s="84">
        <f t="shared" si="15"/>
        <v>1.0104938933911656</v>
      </c>
    </row>
    <row r="50" spans="1:6" ht="21.75" customHeight="1" x14ac:dyDescent="0.2">
      <c r="A50" s="87" t="s">
        <v>40</v>
      </c>
      <c r="B50" s="88">
        <v>29623.09</v>
      </c>
      <c r="C50" s="90">
        <f>'Ek. i prog. klasifikacija'!G25+'Ek. i prog. klasifikacija'!G106</f>
        <v>35000</v>
      </c>
      <c r="D50" s="90">
        <f>'Ek. i prog. klasifikacija'!H25+'Ek. i prog. klasifikacija'!H106</f>
        <v>29315.760000000002</v>
      </c>
      <c r="E50" s="85">
        <f t="shared" si="14"/>
        <v>0.9896253226790318</v>
      </c>
      <c r="F50" s="105">
        <f t="shared" si="15"/>
        <v>0.83759314285714292</v>
      </c>
    </row>
    <row r="51" spans="1:6" ht="21.75" customHeight="1" x14ac:dyDescent="0.2">
      <c r="A51" s="87" t="s">
        <v>41</v>
      </c>
      <c r="B51" s="88">
        <v>439897.45</v>
      </c>
      <c r="C51" s="90">
        <f>'Ek. i prog. klasifikacija'!G26+'Ek. i prog. klasifikacija'!G46+'Ek. i prog. klasifikacija'!G93+'Ek. i prog. klasifikacija'!G107+'Ek. i prog. klasifikacija'!G146+'Ek. i prog. klasifikacija'!G160</f>
        <v>605000</v>
      </c>
      <c r="D51" s="90">
        <f>'Ek. i prog. klasifikacija'!H26+'Ek. i prog. klasifikacija'!H46+'Ek. i prog. klasifikacija'!H93+'Ek. i prog. klasifikacija'!H107+'Ek. i prog. klasifikacija'!H146+'Ek. i prog. klasifikacija'!H160</f>
        <v>623186.30000000005</v>
      </c>
      <c r="E51" s="85">
        <f t="shared" si="14"/>
        <v>1.4166626789948431</v>
      </c>
      <c r="F51" s="105">
        <f t="shared" si="15"/>
        <v>1.03006</v>
      </c>
    </row>
    <row r="52" spans="1:6" ht="21.75" customHeight="1" x14ac:dyDescent="0.2">
      <c r="A52" s="87" t="s">
        <v>42</v>
      </c>
      <c r="B52" s="88">
        <v>960</v>
      </c>
      <c r="C52" s="90">
        <f>'Ek. i prog. klasifikacija'!G27</f>
        <v>1000</v>
      </c>
      <c r="D52" s="90">
        <f>'Ek. i prog. klasifikacija'!H27</f>
        <v>960</v>
      </c>
      <c r="E52" s="85">
        <f t="shared" si="14"/>
        <v>1</v>
      </c>
      <c r="F52" s="105">
        <f t="shared" si="15"/>
        <v>0.96</v>
      </c>
    </row>
    <row r="53" spans="1:6" ht="21.75" customHeight="1" x14ac:dyDescent="0.2">
      <c r="A53" s="87" t="s">
        <v>43</v>
      </c>
      <c r="B53" s="88">
        <v>145573</v>
      </c>
      <c r="C53" s="90">
        <f>'Ek. i prog. klasifikacija'!G28+'Ek. i prog. klasifikacija'!G108+'Ek. i prog. klasifikacija'!G147</f>
        <v>151500</v>
      </c>
      <c r="D53" s="90">
        <f>'Ek. i prog. klasifikacija'!H28+'Ek. i prog. klasifikacija'!H108+'Ek. i prog. klasifikacija'!H147</f>
        <v>148137.50999999998</v>
      </c>
      <c r="E53" s="85">
        <f t="shared" si="14"/>
        <v>1.0176166596827707</v>
      </c>
      <c r="F53" s="105">
        <f t="shared" si="15"/>
        <v>0.97780534653465334</v>
      </c>
    </row>
    <row r="54" spans="1:6" ht="21.75" customHeight="1" x14ac:dyDescent="0.2">
      <c r="A54" s="87" t="s">
        <v>78</v>
      </c>
      <c r="B54" s="88">
        <v>8439.02</v>
      </c>
      <c r="C54" s="90">
        <f>'Ek. i prog. klasifikacija'!G29</f>
        <v>33500</v>
      </c>
      <c r="D54" s="90">
        <f>'Ek. i prog. klasifikacija'!H29</f>
        <v>8439.02</v>
      </c>
      <c r="E54" s="85">
        <f t="shared" si="14"/>
        <v>1</v>
      </c>
      <c r="F54" s="105">
        <f t="shared" si="15"/>
        <v>0.25191104477611942</v>
      </c>
    </row>
    <row r="55" spans="1:6" ht="21.75" customHeight="1" x14ac:dyDescent="0.2">
      <c r="A55" s="87" t="s">
        <v>44</v>
      </c>
      <c r="B55" s="88">
        <v>27502.75</v>
      </c>
      <c r="C55" s="90">
        <f>'Ek. i prog. klasifikacija'!G30+'Ek. i prog. klasifikacija'!G109</f>
        <v>6600</v>
      </c>
      <c r="D55" s="90">
        <f>'Ek. i prog. klasifikacija'!H30+'Ek. i prog. klasifikacija'!H109</f>
        <v>16882.5</v>
      </c>
      <c r="E55" s="85">
        <f t="shared" si="14"/>
        <v>0.61384770613847706</v>
      </c>
      <c r="F55" s="105">
        <f t="shared" si="15"/>
        <v>2.5579545454545456</v>
      </c>
    </row>
    <row r="56" spans="1:6" ht="21.75" customHeight="1" x14ac:dyDescent="0.2">
      <c r="A56" s="87" t="s">
        <v>45</v>
      </c>
      <c r="B56" s="88">
        <v>22954.959999999999</v>
      </c>
      <c r="C56" s="90">
        <f>'Ek. i prog. klasifikacija'!G31+'Ek. i prog. klasifikacija'!G94+'Ek. i prog. klasifikacija'!G110</f>
        <v>5000</v>
      </c>
      <c r="D56" s="90">
        <f>'Ek. i prog. klasifikacija'!H31+'Ek. i prog. klasifikacija'!H94+'Ek. i prog. klasifikacija'!H110</f>
        <v>5886.92</v>
      </c>
      <c r="E56" s="85">
        <f t="shared" si="14"/>
        <v>0.25645524975865785</v>
      </c>
      <c r="F56" s="105">
        <f t="shared" si="15"/>
        <v>1.177384</v>
      </c>
    </row>
    <row r="57" spans="1:6" ht="21.75" customHeight="1" x14ac:dyDescent="0.2">
      <c r="A57" s="87" t="s">
        <v>46</v>
      </c>
      <c r="B57" s="88">
        <v>13487.5</v>
      </c>
      <c r="C57" s="90">
        <f>'Ek. i prog. klasifikacija'!G32</f>
        <v>18000</v>
      </c>
      <c r="D57" s="90">
        <f>'Ek. i prog. klasifikacija'!H32</f>
        <v>32743.19</v>
      </c>
      <c r="E57" s="85">
        <f t="shared" si="14"/>
        <v>2.4276693234476365</v>
      </c>
      <c r="F57" s="105">
        <f t="shared" si="15"/>
        <v>1.8190661111111111</v>
      </c>
    </row>
    <row r="58" spans="1:6" ht="21.75" customHeight="1" x14ac:dyDescent="0.2">
      <c r="A58" s="87" t="s">
        <v>47</v>
      </c>
      <c r="B58" s="88">
        <v>49385.49</v>
      </c>
      <c r="C58" s="90">
        <f>'Ek. i prog. klasifikacija'!G33</f>
        <v>20500</v>
      </c>
      <c r="D58" s="90">
        <f>'Ek. i prog. klasifikacija'!H33</f>
        <v>19742.5</v>
      </c>
      <c r="E58" s="85">
        <f t="shared" si="14"/>
        <v>0.3997631693033723</v>
      </c>
      <c r="F58" s="105">
        <f t="shared" si="15"/>
        <v>0.96304878048780485</v>
      </c>
    </row>
    <row r="59" spans="1:6" ht="21.75" customHeight="1" x14ac:dyDescent="0.2">
      <c r="A59" s="82" t="s">
        <v>48</v>
      </c>
      <c r="B59" s="83">
        <f>SUM(B60:B64)</f>
        <v>81719.31</v>
      </c>
      <c r="C59" s="83">
        <f t="shared" ref="C59:D59" si="22">SUM(C60:C64)</f>
        <v>59000</v>
      </c>
      <c r="D59" s="83">
        <f t="shared" si="22"/>
        <v>56104.71</v>
      </c>
      <c r="E59" s="86">
        <f t="shared" si="14"/>
        <v>0.68655388793664562</v>
      </c>
      <c r="F59" s="84">
        <f t="shared" si="15"/>
        <v>0.95092728813559324</v>
      </c>
    </row>
    <row r="60" spans="1:6" ht="21.75" customHeight="1" x14ac:dyDescent="0.2">
      <c r="A60" s="87" t="s">
        <v>250</v>
      </c>
      <c r="B60" s="88">
        <v>3908.08</v>
      </c>
      <c r="C60" s="90">
        <f>'Ek. i prog. klasifikacija'!G35+'Ek. i prog. klasifikacija'!G112</f>
        <v>7000</v>
      </c>
      <c r="D60" s="90">
        <f>'Ek. i prog. klasifikacija'!H35+'Ek. i prog. klasifikacija'!H112</f>
        <v>13548.63</v>
      </c>
      <c r="E60" s="85">
        <f t="shared" si="14"/>
        <v>3.4668251417575893</v>
      </c>
      <c r="F60" s="105">
        <f t="shared" si="15"/>
        <v>1.9355185714285714</v>
      </c>
    </row>
    <row r="61" spans="1:6" ht="21.75" customHeight="1" x14ac:dyDescent="0.2">
      <c r="A61" s="87" t="s">
        <v>49</v>
      </c>
      <c r="B61" s="88">
        <v>2000</v>
      </c>
      <c r="C61" s="90">
        <f>'Ek. i prog. klasifikacija'!G36</f>
        <v>4000</v>
      </c>
      <c r="D61" s="90">
        <f>'Ek. i prog. klasifikacija'!H36</f>
        <v>2200</v>
      </c>
      <c r="E61" s="85">
        <f t="shared" si="14"/>
        <v>1.1000000000000001</v>
      </c>
      <c r="F61" s="105">
        <f t="shared" si="15"/>
        <v>0.55000000000000004</v>
      </c>
    </row>
    <row r="62" spans="1:6" ht="21.75" customHeight="1" x14ac:dyDescent="0.2">
      <c r="A62" s="87" t="s">
        <v>50</v>
      </c>
      <c r="B62" s="88">
        <v>25467.5</v>
      </c>
      <c r="C62" s="90">
        <f>'Ek. i prog. klasifikacija'!G62</f>
        <v>25000</v>
      </c>
      <c r="D62" s="90">
        <f>'Ek. i prog. klasifikacija'!H62</f>
        <v>22325</v>
      </c>
      <c r="E62" s="85">
        <f t="shared" si="14"/>
        <v>0.87660744085599296</v>
      </c>
      <c r="F62" s="105">
        <f t="shared" si="15"/>
        <v>0.89300000000000002</v>
      </c>
    </row>
    <row r="63" spans="1:6" ht="21.75" customHeight="1" x14ac:dyDescent="0.2">
      <c r="A63" s="87" t="s">
        <v>51</v>
      </c>
      <c r="B63" s="88">
        <v>50343.73</v>
      </c>
      <c r="C63" s="90">
        <f>'Ek. i prog. klasifikacija'!G63</f>
        <v>10000</v>
      </c>
      <c r="D63" s="90">
        <f>'Ek. i prog. klasifikacija'!H63</f>
        <v>10000</v>
      </c>
      <c r="E63" s="85">
        <f t="shared" si="14"/>
        <v>0.19863446748979466</v>
      </c>
      <c r="F63" s="105">
        <f t="shared" si="15"/>
        <v>1</v>
      </c>
    </row>
    <row r="64" spans="1:6" ht="21.75" customHeight="1" x14ac:dyDescent="0.2">
      <c r="A64" s="87" t="s">
        <v>52</v>
      </c>
      <c r="B64" s="88">
        <v>0</v>
      </c>
      <c r="C64" s="90">
        <f>'Ek. i prog. klasifikacija'!G37+'Ek. i prog. klasifikacija'!G81</f>
        <v>13000</v>
      </c>
      <c r="D64" s="90">
        <f>'Ek. i prog. klasifikacija'!H37+'Ek. i prog. klasifikacija'!H81</f>
        <v>8031.08</v>
      </c>
      <c r="E64" s="85">
        <f t="shared" si="14"/>
        <v>0</v>
      </c>
      <c r="F64" s="105">
        <f t="shared" si="15"/>
        <v>0.61777538461538462</v>
      </c>
    </row>
    <row r="65" spans="1:6" s="20" customFormat="1" ht="21.75" customHeight="1" x14ac:dyDescent="0.2">
      <c r="A65" s="101" t="s">
        <v>53</v>
      </c>
      <c r="B65" s="102">
        <f>B66</f>
        <v>43356.26</v>
      </c>
      <c r="C65" s="102">
        <f t="shared" ref="C65:D65" si="23">C66</f>
        <v>8000</v>
      </c>
      <c r="D65" s="102">
        <f t="shared" si="23"/>
        <v>17167.189999999999</v>
      </c>
      <c r="E65" s="104">
        <f t="shared" si="14"/>
        <v>0.39595643166638445</v>
      </c>
      <c r="F65" s="103">
        <f t="shared" si="15"/>
        <v>2.1458987499999997</v>
      </c>
    </row>
    <row r="66" spans="1:6" ht="21.75" customHeight="1" x14ac:dyDescent="0.2">
      <c r="A66" s="82" t="s">
        <v>54</v>
      </c>
      <c r="B66" s="83">
        <f>B67</f>
        <v>43356.26</v>
      </c>
      <c r="C66" s="83">
        <f t="shared" ref="C66:D66" si="24">C67</f>
        <v>8000</v>
      </c>
      <c r="D66" s="83">
        <f t="shared" si="24"/>
        <v>17167.189999999999</v>
      </c>
      <c r="E66" s="86">
        <f t="shared" si="14"/>
        <v>0.39595643166638445</v>
      </c>
      <c r="F66" s="84">
        <f t="shared" si="15"/>
        <v>2.1458987499999997</v>
      </c>
    </row>
    <row r="67" spans="1:6" ht="21.75" customHeight="1" x14ac:dyDescent="0.2">
      <c r="A67" s="87" t="s">
        <v>55</v>
      </c>
      <c r="B67" s="88">
        <v>43356.26</v>
      </c>
      <c r="C67" s="90">
        <f>'Ek. i prog. klasifikacija'!G40+'Ek. i prog. klasifikacija'!G66+'Ek. i prog. klasifikacija'!G115+'Ek. i prog. klasifikacija'!G150</f>
        <v>8000</v>
      </c>
      <c r="D67" s="90">
        <f>'Ek. i prog. klasifikacija'!H40+'Ek. i prog. klasifikacija'!H66+'Ek. i prog. klasifikacija'!H115+'Ek. i prog. klasifikacija'!H150</f>
        <v>17167.189999999999</v>
      </c>
      <c r="E67" s="85">
        <f t="shared" si="14"/>
        <v>0.39595643166638445</v>
      </c>
      <c r="F67" s="105">
        <f t="shared" si="15"/>
        <v>2.1458987499999997</v>
      </c>
    </row>
    <row r="68" spans="1:6" s="20" customFormat="1" ht="21.75" customHeight="1" x14ac:dyDescent="0.2">
      <c r="A68" s="101" t="s">
        <v>56</v>
      </c>
      <c r="B68" s="102">
        <f t="shared" ref="B68" si="25">B69</f>
        <v>380547.87</v>
      </c>
      <c r="C68" s="102">
        <f t="shared" ref="C68" si="26">C69</f>
        <v>313600</v>
      </c>
      <c r="D68" s="102">
        <f t="shared" ref="D68" si="27">D69</f>
        <v>346654.29000000004</v>
      </c>
      <c r="E68" s="104">
        <f t="shared" si="14"/>
        <v>0.91093477937479994</v>
      </c>
      <c r="F68" s="103">
        <f t="shared" si="15"/>
        <v>1.1054027104591837</v>
      </c>
    </row>
    <row r="69" spans="1:6" ht="21.75" customHeight="1" x14ac:dyDescent="0.2">
      <c r="A69" s="82" t="s">
        <v>57</v>
      </c>
      <c r="B69" s="83">
        <f t="shared" ref="B69" si="28">SUM(B70:B71)</f>
        <v>380547.87</v>
      </c>
      <c r="C69" s="83">
        <f t="shared" ref="C69" si="29">SUM(C70:C71)</f>
        <v>313600</v>
      </c>
      <c r="D69" s="83">
        <f t="shared" ref="D69" si="30">SUM(D70:D71)</f>
        <v>346654.29000000004</v>
      </c>
      <c r="E69" s="86">
        <f t="shared" si="14"/>
        <v>0.91093477937479994</v>
      </c>
      <c r="F69" s="84">
        <f t="shared" si="15"/>
        <v>1.1054027104591837</v>
      </c>
    </row>
    <row r="70" spans="1:6" ht="21.75" customHeight="1" x14ac:dyDescent="0.2">
      <c r="A70" s="87" t="s">
        <v>251</v>
      </c>
      <c r="B70" s="88">
        <v>351794.54</v>
      </c>
      <c r="C70" s="88">
        <f>'Ek. i prog. klasifikacija'!G76+'Ek. i prog. klasifikacija'!G118</f>
        <v>280000</v>
      </c>
      <c r="D70" s="88">
        <f>'Ek. i prog. klasifikacija'!H76+'Ek. i prog. klasifikacija'!H118</f>
        <v>304442.95</v>
      </c>
      <c r="E70" s="85">
        <f t="shared" si="14"/>
        <v>0.86539987232320326</v>
      </c>
      <c r="F70" s="105">
        <f t="shared" si="15"/>
        <v>1.0872962500000001</v>
      </c>
    </row>
    <row r="71" spans="1:6" ht="21.75" customHeight="1" x14ac:dyDescent="0.2">
      <c r="A71" s="87" t="s">
        <v>58</v>
      </c>
      <c r="B71" s="88">
        <v>28753.33</v>
      </c>
      <c r="C71" s="88">
        <f>'Ek. i prog. klasifikacija'!G119+'Ek. i prog. klasifikacija'!G210</f>
        <v>33600</v>
      </c>
      <c r="D71" s="88">
        <f>'Ek. i prog. klasifikacija'!H119+'Ek. i prog. klasifikacija'!H210</f>
        <v>42211.34</v>
      </c>
      <c r="E71" s="85">
        <f t="shared" si="14"/>
        <v>1.4680504831962069</v>
      </c>
      <c r="F71" s="105">
        <f t="shared" si="15"/>
        <v>1.2562898809523808</v>
      </c>
    </row>
    <row r="72" spans="1:6" s="19" customFormat="1" ht="21.75" customHeight="1" x14ac:dyDescent="0.2">
      <c r="A72" s="93" t="s">
        <v>59</v>
      </c>
      <c r="B72" s="94">
        <f>B73</f>
        <v>546833.18999999994</v>
      </c>
      <c r="C72" s="94">
        <f t="shared" ref="C72:D72" si="31">C73</f>
        <v>556000</v>
      </c>
      <c r="D72" s="94">
        <f t="shared" si="31"/>
        <v>534871.65</v>
      </c>
      <c r="E72" s="96">
        <f t="shared" si="14"/>
        <v>0.9781257973752473</v>
      </c>
      <c r="F72" s="95">
        <f t="shared" si="15"/>
        <v>0.96199937050359718</v>
      </c>
    </row>
    <row r="73" spans="1:6" s="21" customFormat="1" ht="21.75" customHeight="1" x14ac:dyDescent="0.2">
      <c r="A73" s="101" t="s">
        <v>60</v>
      </c>
      <c r="B73" s="102">
        <f>B74+B78</f>
        <v>546833.18999999994</v>
      </c>
      <c r="C73" s="102">
        <f t="shared" ref="C73:D73" si="32">C74+C78</f>
        <v>556000</v>
      </c>
      <c r="D73" s="102">
        <f t="shared" si="32"/>
        <v>534871.65</v>
      </c>
      <c r="E73" s="104">
        <f t="shared" si="14"/>
        <v>0.9781257973752473</v>
      </c>
      <c r="F73" s="103">
        <f t="shared" si="15"/>
        <v>0.96199937050359718</v>
      </c>
    </row>
    <row r="74" spans="1:6" ht="21.75" customHeight="1" x14ac:dyDescent="0.2">
      <c r="A74" s="82" t="s">
        <v>61</v>
      </c>
      <c r="B74" s="83">
        <f>SUM(B75:B77)</f>
        <v>199833.2</v>
      </c>
      <c r="C74" s="83">
        <f t="shared" ref="C74:D74" si="33">SUM(C75:C77)</f>
        <v>221000</v>
      </c>
      <c r="D74" s="83">
        <f t="shared" si="33"/>
        <v>193815.63</v>
      </c>
      <c r="E74" s="86">
        <f t="shared" si="14"/>
        <v>0.96988703578784707</v>
      </c>
      <c r="F74" s="84">
        <f t="shared" si="15"/>
        <v>0.87699380090497736</v>
      </c>
    </row>
    <row r="75" spans="1:6" ht="21.75" customHeight="1" x14ac:dyDescent="0.2">
      <c r="A75" s="87" t="s">
        <v>62</v>
      </c>
      <c r="B75" s="88">
        <v>189305</v>
      </c>
      <c r="C75" s="90">
        <f>'Ek. i prog. klasifikacija'!G123+'Ek. i prog. klasifikacija'!G154+'Ek. i prog. klasifikacija'!G217+'Ek. i prog. klasifikacija'!G232</f>
        <v>143000</v>
      </c>
      <c r="D75" s="90">
        <f>'Ek. i prog. klasifikacija'!H123+'Ek. i prog. klasifikacija'!H154+'Ek. i prog. klasifikacija'!H217+'Ek. i prog. klasifikacija'!H232</f>
        <v>135184.38</v>
      </c>
      <c r="E75" s="85">
        <f t="shared" si="14"/>
        <v>0.71410887192625661</v>
      </c>
      <c r="F75" s="105">
        <f t="shared" si="15"/>
        <v>0.94534531468531469</v>
      </c>
    </row>
    <row r="76" spans="1:6" ht="21.75" customHeight="1" x14ac:dyDescent="0.2">
      <c r="A76" s="87" t="s">
        <v>252</v>
      </c>
      <c r="B76" s="88">
        <v>10528.2</v>
      </c>
      <c r="C76" s="90">
        <v>0</v>
      </c>
      <c r="D76" s="88">
        <v>0</v>
      </c>
      <c r="E76" s="85">
        <f t="shared" si="14"/>
        <v>0</v>
      </c>
      <c r="F76" s="105">
        <f t="shared" si="15"/>
        <v>0</v>
      </c>
    </row>
    <row r="77" spans="1:6" ht="21.75" customHeight="1" x14ac:dyDescent="0.2">
      <c r="A77" s="87" t="s">
        <v>253</v>
      </c>
      <c r="B77" s="88">
        <v>0</v>
      </c>
      <c r="C77" s="90">
        <f>'Ek. i prog. klasifikacija'!G233+'Ek. i prog. klasifikacija'!G227+'Ek. i prog. klasifikacija'!G218</f>
        <v>78000</v>
      </c>
      <c r="D77" s="90">
        <f>'Ek. i prog. klasifikacija'!H233+'Ek. i prog. klasifikacija'!H227+'Ek. i prog. klasifikacija'!H218</f>
        <v>58631.25</v>
      </c>
      <c r="E77" s="85">
        <f t="shared" si="14"/>
        <v>0</v>
      </c>
      <c r="F77" s="105">
        <f t="shared" si="15"/>
        <v>0.75168269230769236</v>
      </c>
    </row>
    <row r="78" spans="1:6" ht="21.75" customHeight="1" x14ac:dyDescent="0.2">
      <c r="A78" s="82" t="s">
        <v>63</v>
      </c>
      <c r="B78" s="83">
        <f>B79</f>
        <v>346999.99</v>
      </c>
      <c r="C78" s="83">
        <f t="shared" ref="C78:D78" si="34">C79</f>
        <v>335000</v>
      </c>
      <c r="D78" s="83">
        <f t="shared" si="34"/>
        <v>341056.02</v>
      </c>
      <c r="E78" s="86">
        <f t="shared" si="14"/>
        <v>0.98287040296456496</v>
      </c>
      <c r="F78" s="84">
        <f t="shared" si="15"/>
        <v>1.0180776716417912</v>
      </c>
    </row>
    <row r="79" spans="1:6" ht="21.75" customHeight="1" x14ac:dyDescent="0.2">
      <c r="A79" s="87" t="s">
        <v>64</v>
      </c>
      <c r="B79" s="88">
        <v>346999.99</v>
      </c>
      <c r="C79" s="90">
        <f>'Ek. i prog. klasifikacija'!G220+'Ek. i prog. klasifikacija'!G199</f>
        <v>335000</v>
      </c>
      <c r="D79" s="90">
        <f>'Ek. i prog. klasifikacija'!H220+'Ek. i prog. klasifikacija'!H199</f>
        <v>341056.02</v>
      </c>
      <c r="E79" s="85">
        <f t="shared" si="14"/>
        <v>0.98287040296456496</v>
      </c>
      <c r="F79" s="105">
        <f t="shared" si="15"/>
        <v>1.0180776716417912</v>
      </c>
    </row>
    <row r="80" spans="1:6" ht="21.75" customHeight="1" x14ac:dyDescent="0.2">
      <c r="A80" s="109" t="s">
        <v>65</v>
      </c>
      <c r="B80" s="110">
        <f>B72+B28</f>
        <v>13271477.049999997</v>
      </c>
      <c r="C80" s="110">
        <f t="shared" ref="C80:D80" si="35">C72+C28</f>
        <v>14148800</v>
      </c>
      <c r="D80" s="110">
        <f t="shared" si="35"/>
        <v>14146429.319999998</v>
      </c>
      <c r="E80" s="115">
        <f t="shared" si="14"/>
        <v>1.0659272714486592</v>
      </c>
      <c r="F80" s="111">
        <f t="shared" si="15"/>
        <v>0.99983244656790671</v>
      </c>
    </row>
    <row r="84" spans="2:4" x14ac:dyDescent="0.2">
      <c r="B84" s="13"/>
      <c r="C84" s="13"/>
      <c r="D84" s="13"/>
    </row>
  </sheetData>
  <sheetProtection algorithmName="SHA-512" hashValue="tR1bSBdWrj4fuFWJpcpqWM17GePQgzn1/VlVTA2Z36fQnXzeEpmiQlXL51IZ8W/kzL3TxsznkQabtMV42dULOA==" saltValue="zmkyz6Q682XcVHcxVxIJHQ==" spinCount="100000" sheet="1" objects="1" scenarios="1"/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ignoredErrors>
    <ignoredError sqref="C67:D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workbookViewId="0">
      <selection activeCell="J30" sqref="A1:XFD1048576"/>
    </sheetView>
  </sheetViews>
  <sheetFormatPr defaultColWidth="9.140625" defaultRowHeight="11.25" x14ac:dyDescent="0.15"/>
  <cols>
    <col min="1" max="1" width="26.85546875" style="15" customWidth="1"/>
    <col min="2" max="2" width="16" style="15" customWidth="1"/>
    <col min="3" max="4" width="16.5703125" style="15" customWidth="1"/>
    <col min="5" max="5" width="11.42578125" style="15" bestFit="1" customWidth="1"/>
    <col min="6" max="6" width="8.140625" style="41" customWidth="1"/>
    <col min="7" max="16384" width="9.140625" style="15"/>
  </cols>
  <sheetData>
    <row r="1" spans="1:6" ht="27" customHeight="1" thickBot="1" x14ac:dyDescent="0.2">
      <c r="A1" s="171" t="s">
        <v>215</v>
      </c>
      <c r="B1" s="172"/>
      <c r="C1" s="172"/>
      <c r="D1" s="172"/>
      <c r="E1" s="172"/>
      <c r="F1" s="173"/>
    </row>
    <row r="2" spans="1:6" ht="25.5" x14ac:dyDescent="0.15">
      <c r="A2" s="118" t="s">
        <v>216</v>
      </c>
      <c r="B2" s="119" t="s">
        <v>203</v>
      </c>
      <c r="C2" s="119" t="s">
        <v>206</v>
      </c>
      <c r="D2" s="119" t="s">
        <v>212</v>
      </c>
      <c r="E2" s="119" t="s">
        <v>217</v>
      </c>
      <c r="F2" s="120" t="s">
        <v>229</v>
      </c>
    </row>
    <row r="3" spans="1:6" ht="12.75" x14ac:dyDescent="0.15">
      <c r="A3" s="121">
        <v>1</v>
      </c>
      <c r="B3" s="116">
        <v>2</v>
      </c>
      <c r="C3" s="116">
        <v>3</v>
      </c>
      <c r="D3" s="116">
        <v>4</v>
      </c>
      <c r="E3" s="116">
        <v>5</v>
      </c>
      <c r="F3" s="122">
        <v>6</v>
      </c>
    </row>
    <row r="4" spans="1:6" ht="12.75" x14ac:dyDescent="0.15">
      <c r="A4" s="168" t="s">
        <v>228</v>
      </c>
      <c r="B4" s="169"/>
      <c r="C4" s="169"/>
      <c r="D4" s="169"/>
      <c r="E4" s="169"/>
      <c r="F4" s="170"/>
    </row>
    <row r="5" spans="1:6" ht="12.75" x14ac:dyDescent="0.2">
      <c r="A5" s="123" t="s">
        <v>218</v>
      </c>
      <c r="B5" s="130">
        <v>1177980.43</v>
      </c>
      <c r="C5" s="130">
        <v>1441700</v>
      </c>
      <c r="D5" s="130">
        <v>1338085.6499999999</v>
      </c>
      <c r="E5" s="117">
        <f>+IFERROR(D5/B5,)</f>
        <v>1.1359150083673291</v>
      </c>
      <c r="F5" s="124">
        <f>+IFERROR(D5/C5,)</f>
        <v>0.9281304362904903</v>
      </c>
    </row>
    <row r="6" spans="1:6" ht="12.75" x14ac:dyDescent="0.2">
      <c r="A6" s="123" t="s">
        <v>219</v>
      </c>
      <c r="B6" s="130">
        <v>1177980.43</v>
      </c>
      <c r="C6" s="130">
        <v>1441700</v>
      </c>
      <c r="D6" s="130">
        <v>1338085.6499999999</v>
      </c>
      <c r="E6" s="117">
        <f t="shared" ref="E6:E7" si="0">+IFERROR(D6/B6,)</f>
        <v>1.1359150083673291</v>
      </c>
      <c r="F6" s="124">
        <f t="shared" ref="F6:F7" si="1">+IFERROR(D6/C6,)</f>
        <v>0.9281304362904903</v>
      </c>
    </row>
    <row r="7" spans="1:6" s="22" customFormat="1" ht="12.75" x14ac:dyDescent="0.2">
      <c r="A7" s="123" t="s">
        <v>220</v>
      </c>
      <c r="B7" s="130">
        <f>B5-B6</f>
        <v>0</v>
      </c>
      <c r="C7" s="130">
        <f t="shared" ref="C7:D7" si="2">C5-C6</f>
        <v>0</v>
      </c>
      <c r="D7" s="130">
        <f t="shared" si="2"/>
        <v>0</v>
      </c>
      <c r="E7" s="117">
        <f t="shared" si="0"/>
        <v>0</v>
      </c>
      <c r="F7" s="124">
        <f t="shared" si="1"/>
        <v>0</v>
      </c>
    </row>
    <row r="8" spans="1:6" ht="11.25" customHeight="1" x14ac:dyDescent="0.15">
      <c r="A8" s="168" t="s">
        <v>221</v>
      </c>
      <c r="B8" s="169"/>
      <c r="C8" s="169"/>
      <c r="D8" s="169"/>
      <c r="E8" s="169"/>
      <c r="F8" s="170"/>
    </row>
    <row r="9" spans="1:6" ht="12.75" x14ac:dyDescent="0.2">
      <c r="A9" s="123" t="s">
        <v>218</v>
      </c>
      <c r="B9" s="130">
        <v>1261267.5</v>
      </c>
      <c r="C9" s="130">
        <v>1357900</v>
      </c>
      <c r="D9" s="130">
        <v>1357847.16</v>
      </c>
      <c r="E9" s="117">
        <f>+IFERROR(D9/B9,)</f>
        <v>1.0765734945203931</v>
      </c>
      <c r="F9" s="124">
        <f>+IFERROR(D9/C9,)</f>
        <v>0.99996108697253105</v>
      </c>
    </row>
    <row r="10" spans="1:6" ht="12.75" x14ac:dyDescent="0.2">
      <c r="A10" s="123" t="s">
        <v>219</v>
      </c>
      <c r="B10" s="130">
        <v>1261267.5</v>
      </c>
      <c r="C10" s="130">
        <v>1357900</v>
      </c>
      <c r="D10" s="130">
        <v>1357847.16</v>
      </c>
      <c r="E10" s="117">
        <f t="shared" ref="E10:E11" si="3">+IFERROR(D10/B10,)</f>
        <v>1.0765734945203931</v>
      </c>
      <c r="F10" s="124">
        <f t="shared" ref="F10:F11" si="4">+IFERROR(D10/C10,)</f>
        <v>0.99996108697253105</v>
      </c>
    </row>
    <row r="11" spans="1:6" s="22" customFormat="1" ht="12.75" x14ac:dyDescent="0.2">
      <c r="A11" s="123" t="s">
        <v>220</v>
      </c>
      <c r="B11" s="130">
        <f>B9-B10</f>
        <v>0</v>
      </c>
      <c r="C11" s="130">
        <f t="shared" ref="C11:D11" si="5">C9-C10</f>
        <v>0</v>
      </c>
      <c r="D11" s="130">
        <f t="shared" si="5"/>
        <v>0</v>
      </c>
      <c r="E11" s="117">
        <f t="shared" si="3"/>
        <v>0</v>
      </c>
      <c r="F11" s="124">
        <f t="shared" si="4"/>
        <v>0</v>
      </c>
    </row>
    <row r="12" spans="1:6" ht="11.25" customHeight="1" x14ac:dyDescent="0.15">
      <c r="A12" s="168" t="s">
        <v>222</v>
      </c>
      <c r="B12" s="169"/>
      <c r="C12" s="169"/>
      <c r="D12" s="169"/>
      <c r="E12" s="169"/>
      <c r="F12" s="170"/>
    </row>
    <row r="13" spans="1:6" ht="12.75" x14ac:dyDescent="0.2">
      <c r="A13" s="123" t="s">
        <v>218</v>
      </c>
      <c r="B13" s="130">
        <v>9919668.3800000008</v>
      </c>
      <c r="C13" s="130">
        <v>10206500</v>
      </c>
      <c r="D13" s="130">
        <v>10341859.68</v>
      </c>
      <c r="E13" s="117">
        <f>+IFERROR(D13/B13,)</f>
        <v>1.0425610296460333</v>
      </c>
      <c r="F13" s="124">
        <f>+IFERROR(D13/C13,)</f>
        <v>1.0132621055209914</v>
      </c>
    </row>
    <row r="14" spans="1:6" ht="12.75" x14ac:dyDescent="0.2">
      <c r="A14" s="123" t="s">
        <v>219</v>
      </c>
      <c r="B14" s="130">
        <v>9919668.3800000008</v>
      </c>
      <c r="C14" s="130">
        <v>10206500</v>
      </c>
      <c r="D14" s="130">
        <v>10341859.68</v>
      </c>
      <c r="E14" s="117">
        <f t="shared" ref="E14:E15" si="6">+IFERROR(D14/B14,)</f>
        <v>1.0425610296460333</v>
      </c>
      <c r="F14" s="124">
        <f t="shared" ref="F14:F15" si="7">+IFERROR(D14/C14,)</f>
        <v>1.0132621055209914</v>
      </c>
    </row>
    <row r="15" spans="1:6" s="22" customFormat="1" ht="12.75" x14ac:dyDescent="0.2">
      <c r="A15" s="123" t="s">
        <v>220</v>
      </c>
      <c r="B15" s="130">
        <f>B13-B14</f>
        <v>0</v>
      </c>
      <c r="C15" s="130">
        <f t="shared" ref="C15:D15" si="8">C13-C14</f>
        <v>0</v>
      </c>
      <c r="D15" s="130">
        <f t="shared" si="8"/>
        <v>0</v>
      </c>
      <c r="E15" s="117">
        <f t="shared" si="6"/>
        <v>0</v>
      </c>
      <c r="F15" s="124">
        <f t="shared" si="7"/>
        <v>0</v>
      </c>
    </row>
    <row r="16" spans="1:6" ht="11.25" customHeight="1" x14ac:dyDescent="0.15">
      <c r="A16" s="168" t="s">
        <v>223</v>
      </c>
      <c r="B16" s="169"/>
      <c r="C16" s="169"/>
      <c r="D16" s="169"/>
      <c r="E16" s="169"/>
      <c r="F16" s="170"/>
    </row>
    <row r="17" spans="1:6" ht="12.75" x14ac:dyDescent="0.2">
      <c r="A17" s="123" t="s">
        <v>218</v>
      </c>
      <c r="B17" s="130">
        <v>16800</v>
      </c>
      <c r="C17" s="130">
        <v>20000</v>
      </c>
      <c r="D17" s="130">
        <v>19200</v>
      </c>
      <c r="E17" s="117">
        <f>+IFERROR(D17/B17,)</f>
        <v>1.1428571428571428</v>
      </c>
      <c r="F17" s="124">
        <f>+IFERROR(D17/C17,)</f>
        <v>0.96</v>
      </c>
    </row>
    <row r="18" spans="1:6" ht="12.75" x14ac:dyDescent="0.2">
      <c r="A18" s="123" t="s">
        <v>219</v>
      </c>
      <c r="B18" s="130">
        <v>10528.2</v>
      </c>
      <c r="C18" s="130">
        <v>20000</v>
      </c>
      <c r="D18" s="130">
        <v>15841.75</v>
      </c>
      <c r="E18" s="117">
        <f t="shared" ref="E18:E19" si="9">+IFERROR(D18/B18,)</f>
        <v>1.5046969092532436</v>
      </c>
      <c r="F18" s="124">
        <f t="shared" ref="F18:F19" si="10">+IFERROR(D18/C18,)</f>
        <v>0.79208750000000006</v>
      </c>
    </row>
    <row r="19" spans="1:6" s="22" customFormat="1" ht="12.75" x14ac:dyDescent="0.2">
      <c r="A19" s="123" t="s">
        <v>220</v>
      </c>
      <c r="B19" s="130">
        <f>B17-B18</f>
        <v>6271.7999999999993</v>
      </c>
      <c r="C19" s="130">
        <f t="shared" ref="C19:D19" si="11">C17-C18</f>
        <v>0</v>
      </c>
      <c r="D19" s="130">
        <f t="shared" si="11"/>
        <v>3358.25</v>
      </c>
      <c r="E19" s="117">
        <f t="shared" si="9"/>
        <v>0.5354523422303008</v>
      </c>
      <c r="F19" s="124">
        <f t="shared" si="10"/>
        <v>0</v>
      </c>
    </row>
    <row r="20" spans="1:6" ht="11.25" customHeight="1" x14ac:dyDescent="0.15">
      <c r="A20" s="168" t="s">
        <v>224</v>
      </c>
      <c r="B20" s="169"/>
      <c r="C20" s="169"/>
      <c r="D20" s="169"/>
      <c r="E20" s="169"/>
      <c r="F20" s="170"/>
    </row>
    <row r="21" spans="1:6" ht="12.75" x14ac:dyDescent="0.2">
      <c r="A21" s="123" t="s">
        <v>218</v>
      </c>
      <c r="B21" s="130">
        <v>45670</v>
      </c>
      <c r="C21" s="130">
        <v>118400</v>
      </c>
      <c r="D21" s="130">
        <v>118495.33</v>
      </c>
      <c r="E21" s="117">
        <f>+IFERROR(D21/B21,)</f>
        <v>2.5945988613969782</v>
      </c>
      <c r="F21" s="124">
        <f>+IFERROR(D21/C21,)</f>
        <v>1.0008051520270271</v>
      </c>
    </row>
    <row r="22" spans="1:6" ht="12.75" x14ac:dyDescent="0.2">
      <c r="A22" s="123" t="s">
        <v>219</v>
      </c>
      <c r="B22" s="130">
        <v>45670</v>
      </c>
      <c r="C22" s="130">
        <v>118400</v>
      </c>
      <c r="D22" s="130">
        <v>118496</v>
      </c>
      <c r="E22" s="117">
        <f t="shared" ref="E22:E23" si="12">+IFERROR(D22/B22,)</f>
        <v>2.5946135318589882</v>
      </c>
      <c r="F22" s="124">
        <f t="shared" ref="F22:F23" si="13">+IFERROR(D22/C22,)</f>
        <v>1.0008108108108109</v>
      </c>
    </row>
    <row r="23" spans="1:6" s="22" customFormat="1" ht="12.75" x14ac:dyDescent="0.2">
      <c r="A23" s="123" t="s">
        <v>220</v>
      </c>
      <c r="B23" s="130">
        <f>B21-B22</f>
        <v>0</v>
      </c>
      <c r="C23" s="130">
        <f t="shared" ref="C23:D23" si="14">C21-C22</f>
        <v>0</v>
      </c>
      <c r="D23" s="130">
        <f t="shared" si="14"/>
        <v>-0.66999999999825377</v>
      </c>
      <c r="E23" s="117">
        <f t="shared" si="12"/>
        <v>0</v>
      </c>
      <c r="F23" s="124">
        <f t="shared" si="13"/>
        <v>0</v>
      </c>
    </row>
    <row r="24" spans="1:6" ht="11.25" customHeight="1" x14ac:dyDescent="0.15">
      <c r="A24" s="168" t="s">
        <v>225</v>
      </c>
      <c r="B24" s="169"/>
      <c r="C24" s="169"/>
      <c r="D24" s="169"/>
      <c r="E24" s="169"/>
      <c r="F24" s="170"/>
    </row>
    <row r="25" spans="1:6" ht="12.75" x14ac:dyDescent="0.2">
      <c r="A25" s="123" t="s">
        <v>218</v>
      </c>
      <c r="B25" s="130">
        <v>767556.57</v>
      </c>
      <c r="C25" s="130">
        <v>695700</v>
      </c>
      <c r="D25" s="130">
        <v>723246.63</v>
      </c>
      <c r="E25" s="117">
        <f>+IFERROR(D25/B25,)</f>
        <v>0.94227143414328418</v>
      </c>
      <c r="F25" s="124">
        <f>+IFERROR(D25/C25,)</f>
        <v>1.039595558430358</v>
      </c>
    </row>
    <row r="26" spans="1:6" ht="12.75" x14ac:dyDescent="0.2">
      <c r="A26" s="123" t="s">
        <v>219</v>
      </c>
      <c r="B26" s="130">
        <v>655332.30000000005</v>
      </c>
      <c r="C26" s="130">
        <v>695700</v>
      </c>
      <c r="D26" s="130">
        <v>671220.32</v>
      </c>
      <c r="E26" s="117">
        <f t="shared" ref="E26:E27" si="15">+IFERROR(D26/B26,)</f>
        <v>1.0242442193067547</v>
      </c>
      <c r="F26" s="124">
        <f t="shared" ref="F26:F27" si="16">+IFERROR(D26/C26,)</f>
        <v>0.96481287911456082</v>
      </c>
    </row>
    <row r="27" spans="1:6" s="22" customFormat="1" ht="12.75" x14ac:dyDescent="0.2">
      <c r="A27" s="123" t="s">
        <v>220</v>
      </c>
      <c r="B27" s="130">
        <f>B25-B26</f>
        <v>112224.2699999999</v>
      </c>
      <c r="C27" s="130">
        <f t="shared" ref="C27:D27" si="17">C25-C26</f>
        <v>0</v>
      </c>
      <c r="D27" s="130">
        <f t="shared" si="17"/>
        <v>52026.310000000056</v>
      </c>
      <c r="E27" s="117">
        <f t="shared" si="15"/>
        <v>0.46359232276583401</v>
      </c>
      <c r="F27" s="124">
        <f t="shared" si="16"/>
        <v>0</v>
      </c>
    </row>
    <row r="28" spans="1:6" ht="12.75" x14ac:dyDescent="0.15">
      <c r="A28" s="168" t="s">
        <v>226</v>
      </c>
      <c r="B28" s="169"/>
      <c r="C28" s="169"/>
      <c r="D28" s="169"/>
      <c r="E28" s="169"/>
      <c r="F28" s="170"/>
    </row>
    <row r="29" spans="1:6" ht="12.75" x14ac:dyDescent="0.2">
      <c r="A29" s="123" t="s">
        <v>218</v>
      </c>
      <c r="B29" s="130">
        <v>197341.93</v>
      </c>
      <c r="C29" s="130">
        <v>308600</v>
      </c>
      <c r="D29" s="130">
        <v>299878.76</v>
      </c>
      <c r="E29" s="117">
        <f>+IFERROR(D29/B29,)</f>
        <v>1.5195896786861263</v>
      </c>
      <c r="F29" s="124">
        <f>+IFERROR(D29/C29,)</f>
        <v>0.97173933895009723</v>
      </c>
    </row>
    <row r="30" spans="1:6" ht="12.75" x14ac:dyDescent="0.2">
      <c r="A30" s="123" t="s">
        <v>219</v>
      </c>
      <c r="B30" s="130">
        <v>197341.93</v>
      </c>
      <c r="C30" s="130">
        <v>308600</v>
      </c>
      <c r="D30" s="130">
        <v>299878.76</v>
      </c>
      <c r="E30" s="117">
        <f t="shared" ref="E30:E31" si="18">+IFERROR(D30/B30,)</f>
        <v>1.5195896786861263</v>
      </c>
      <c r="F30" s="124">
        <f t="shared" ref="F30:F31" si="19">+IFERROR(D30/C30,)</f>
        <v>0.97173933895009723</v>
      </c>
    </row>
    <row r="31" spans="1:6" s="22" customFormat="1" ht="12.75" x14ac:dyDescent="0.2">
      <c r="A31" s="123" t="s">
        <v>220</v>
      </c>
      <c r="B31" s="130">
        <f>B29-B30</f>
        <v>0</v>
      </c>
      <c r="C31" s="130">
        <f t="shared" ref="C31:D31" si="20">C29-C30</f>
        <v>0</v>
      </c>
      <c r="D31" s="130">
        <f t="shared" si="20"/>
        <v>0</v>
      </c>
      <c r="E31" s="117">
        <f t="shared" si="18"/>
        <v>0</v>
      </c>
      <c r="F31" s="124">
        <f t="shared" si="19"/>
        <v>0</v>
      </c>
    </row>
    <row r="32" spans="1:6" ht="12.75" x14ac:dyDescent="0.15">
      <c r="A32" s="168" t="s">
        <v>227</v>
      </c>
      <c r="B32" s="169"/>
      <c r="C32" s="169"/>
      <c r="D32" s="169"/>
      <c r="E32" s="169"/>
      <c r="F32" s="170"/>
    </row>
    <row r="33" spans="1:6" ht="12.75" x14ac:dyDescent="0.2">
      <c r="A33" s="123" t="s">
        <v>218</v>
      </c>
      <c r="B33" s="130">
        <v>3688.31</v>
      </c>
      <c r="C33" s="130">
        <v>0</v>
      </c>
      <c r="D33" s="130">
        <v>3200</v>
      </c>
      <c r="E33" s="117">
        <f>+IFERROR(D33/B33,)</f>
        <v>0.86760603094642263</v>
      </c>
      <c r="F33" s="124">
        <f>+IFERROR(D33/C33,)</f>
        <v>0</v>
      </c>
    </row>
    <row r="34" spans="1:6" ht="12.75" x14ac:dyDescent="0.2">
      <c r="A34" s="123" t="s">
        <v>219</v>
      </c>
      <c r="B34" s="130">
        <v>3688.31</v>
      </c>
      <c r="C34" s="130">
        <v>0</v>
      </c>
      <c r="D34" s="130">
        <v>3200</v>
      </c>
      <c r="E34" s="117">
        <f t="shared" ref="E34:E35" si="21">+IFERROR(D34/B34,)</f>
        <v>0.86760603094642263</v>
      </c>
      <c r="F34" s="124">
        <f t="shared" ref="F34:F35" si="22">+IFERROR(D34/C34,)</f>
        <v>0</v>
      </c>
    </row>
    <row r="35" spans="1:6" s="22" customFormat="1" ht="13.5" thickBot="1" x14ac:dyDescent="0.25">
      <c r="A35" s="125" t="s">
        <v>220</v>
      </c>
      <c r="B35" s="131">
        <f>B33-B34</f>
        <v>0</v>
      </c>
      <c r="C35" s="131">
        <f t="shared" ref="C35:D35" si="23">C33-C34</f>
        <v>0</v>
      </c>
      <c r="D35" s="131">
        <f t="shared" si="23"/>
        <v>0</v>
      </c>
      <c r="E35" s="132">
        <f t="shared" si="21"/>
        <v>0</v>
      </c>
      <c r="F35" s="126">
        <f t="shared" si="22"/>
        <v>0</v>
      </c>
    </row>
    <row r="36" spans="1:6" ht="20.100000000000001" customHeight="1" thickBot="1" x14ac:dyDescent="0.25">
      <c r="A36" s="133" t="s">
        <v>230</v>
      </c>
      <c r="B36" s="139">
        <f t="shared" ref="B36:D37" si="24">SUM(B5+B9+B13+B17+B21+B25+B29+B33)</f>
        <v>13389973.120000001</v>
      </c>
      <c r="C36" s="139">
        <f t="shared" si="24"/>
        <v>14148800</v>
      </c>
      <c r="D36" s="139">
        <f t="shared" si="24"/>
        <v>14201813.209999999</v>
      </c>
      <c r="E36" s="134">
        <f>+IFERROR(D36/B36,)</f>
        <v>1.0606304495703123</v>
      </c>
      <c r="F36" s="135">
        <f>+IFERROR(D36/C36,)</f>
        <v>1.0037468343605112</v>
      </c>
    </row>
    <row r="37" spans="1:6" ht="20.100000000000001" customHeight="1" thickBot="1" x14ac:dyDescent="0.25">
      <c r="A37" s="136" t="s">
        <v>231</v>
      </c>
      <c r="B37" s="140">
        <f t="shared" si="24"/>
        <v>13271477.050000001</v>
      </c>
      <c r="C37" s="140">
        <f t="shared" si="24"/>
        <v>14148800</v>
      </c>
      <c r="D37" s="140">
        <f t="shared" si="24"/>
        <v>14146429.319999998</v>
      </c>
      <c r="E37" s="137">
        <f t="shared" ref="E37:E38" si="25">+IFERROR(D37/B37,)</f>
        <v>1.065927271448659</v>
      </c>
      <c r="F37" s="138">
        <f t="shared" ref="F37:F38" si="26">+IFERROR(D37/C37,)</f>
        <v>0.99983244656790671</v>
      </c>
    </row>
    <row r="38" spans="1:6" ht="20.100000000000001" customHeight="1" thickBot="1" x14ac:dyDescent="0.25">
      <c r="A38" s="127" t="s">
        <v>232</v>
      </c>
      <c r="B38" s="141">
        <f>B36-B37</f>
        <v>118496.0700000003</v>
      </c>
      <c r="C38" s="141">
        <f>C36-C37</f>
        <v>0</v>
      </c>
      <c r="D38" s="141">
        <f>D36-D37</f>
        <v>55383.890000000596</v>
      </c>
      <c r="E38" s="128">
        <f t="shared" si="25"/>
        <v>0.46739009994171499</v>
      </c>
      <c r="F38" s="129">
        <f t="shared" si="26"/>
        <v>0</v>
      </c>
    </row>
    <row r="40" spans="1:6" x14ac:dyDescent="0.15">
      <c r="D40" s="41"/>
      <c r="F40" s="15"/>
    </row>
    <row r="41" spans="1:6" x14ac:dyDescent="0.15">
      <c r="D41" s="41"/>
      <c r="F41" s="15"/>
    </row>
    <row r="42" spans="1:6" x14ac:dyDescent="0.15">
      <c r="D42" s="41"/>
      <c r="F42" s="15"/>
    </row>
    <row r="43" spans="1:6" x14ac:dyDescent="0.15">
      <c r="D43" s="41"/>
      <c r="F43" s="15"/>
    </row>
  </sheetData>
  <sheetProtection algorithmName="SHA-512" hashValue="KNI/T3TSjP9R05h3V3eES7/TRrQeUo7UxoIRH6/WH+7Xw8ytO4zTfPQsu6fEitQ+cbq0VO3m+2e0QtrLqc+g2Q==" saltValue="r57uPOcHDzxL0mZ8nSqhrw==" spinCount="100000" sheet="1" objects="1" scenarios="1"/>
  <mergeCells count="9">
    <mergeCell ref="A28:F28"/>
    <mergeCell ref="A32:F32"/>
    <mergeCell ref="A1:F1"/>
    <mergeCell ref="A8:F8"/>
    <mergeCell ref="A12:F12"/>
    <mergeCell ref="A16:F16"/>
    <mergeCell ref="A20:F20"/>
    <mergeCell ref="A24:F24"/>
    <mergeCell ref="A4:F4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33"/>
  <sheetViews>
    <sheetView topLeftCell="A170" zoomScaleNormal="100" workbookViewId="0">
      <selection activeCell="M13" sqref="A1:XFD1048576"/>
    </sheetView>
  </sheetViews>
  <sheetFormatPr defaultColWidth="9.140625" defaultRowHeight="11.25" x14ac:dyDescent="0.15"/>
  <cols>
    <col min="1" max="1" width="9.140625" style="23"/>
    <col min="2" max="2" width="8.28515625" style="23" customWidth="1"/>
    <col min="3" max="3" width="8.140625" style="23" customWidth="1"/>
    <col min="4" max="4" width="7.140625" style="23" customWidth="1"/>
    <col min="5" max="5" width="2.7109375" style="23" customWidth="1"/>
    <col min="6" max="6" width="32.5703125" style="23" customWidth="1"/>
    <col min="7" max="7" width="14" style="24" customWidth="1"/>
    <col min="8" max="8" width="13.85546875" style="24" customWidth="1"/>
    <col min="9" max="10" width="10.7109375" style="23" customWidth="1"/>
    <col min="11" max="11" width="9.140625" style="23"/>
    <col min="12" max="12" width="9.140625" style="23" customWidth="1"/>
    <col min="13" max="13" width="10" style="23" bestFit="1" customWidth="1"/>
    <col min="14" max="16384" width="9.140625" style="23"/>
  </cols>
  <sheetData>
    <row r="1" spans="2:9" ht="11.25" customHeight="1" x14ac:dyDescent="0.15">
      <c r="B1" s="213" t="s">
        <v>189</v>
      </c>
      <c r="C1" s="213"/>
      <c r="D1" s="213"/>
      <c r="E1" s="213"/>
      <c r="F1" s="213"/>
      <c r="G1" s="213"/>
      <c r="H1" s="213"/>
      <c r="I1" s="213"/>
    </row>
    <row r="2" spans="2:9" ht="15" customHeight="1" x14ac:dyDescent="0.15">
      <c r="B2" s="213"/>
      <c r="C2" s="213"/>
      <c r="D2" s="213"/>
      <c r="E2" s="213"/>
      <c r="F2" s="213"/>
      <c r="G2" s="213"/>
      <c r="H2" s="213"/>
      <c r="I2" s="213"/>
    </row>
    <row r="3" spans="2:9" ht="6.75" hidden="1" customHeight="1" x14ac:dyDescent="0.15">
      <c r="B3" s="213"/>
      <c r="C3" s="213"/>
      <c r="D3" s="213"/>
      <c r="E3" s="213"/>
      <c r="F3" s="213"/>
      <c r="G3" s="213"/>
      <c r="H3" s="213"/>
      <c r="I3" s="213"/>
    </row>
    <row r="4" spans="2:9" ht="27" hidden="1" customHeight="1" x14ac:dyDescent="0.15">
      <c r="B4" s="213"/>
      <c r="C4" s="213"/>
      <c r="D4" s="213"/>
      <c r="E4" s="213"/>
      <c r="F4" s="213"/>
      <c r="G4" s="213"/>
      <c r="H4" s="213"/>
      <c r="I4" s="213"/>
    </row>
    <row r="5" spans="2:9" ht="15" customHeight="1" x14ac:dyDescent="0.15">
      <c r="B5" s="212" t="s">
        <v>130</v>
      </c>
      <c r="C5" s="212"/>
      <c r="D5" s="214" t="s">
        <v>134</v>
      </c>
      <c r="E5" s="215"/>
      <c r="F5" s="216"/>
      <c r="G5" s="208" t="s">
        <v>132</v>
      </c>
      <c r="H5" s="208" t="s">
        <v>133</v>
      </c>
      <c r="I5" s="211" t="s">
        <v>131</v>
      </c>
    </row>
    <row r="6" spans="2:9" ht="36" customHeight="1" x14ac:dyDescent="0.15">
      <c r="B6" s="212"/>
      <c r="C6" s="212"/>
      <c r="D6" s="217"/>
      <c r="E6" s="218"/>
      <c r="F6" s="219"/>
      <c r="G6" s="208"/>
      <c r="H6" s="208"/>
      <c r="I6" s="211"/>
    </row>
    <row r="7" spans="2:9" x14ac:dyDescent="0.15">
      <c r="B7" s="220">
        <v>1</v>
      </c>
      <c r="C7" s="220"/>
      <c r="D7" s="220">
        <v>2</v>
      </c>
      <c r="E7" s="220"/>
      <c r="F7" s="220"/>
      <c r="G7" s="42">
        <v>3</v>
      </c>
      <c r="H7" s="43">
        <v>4</v>
      </c>
      <c r="I7" s="42">
        <v>5</v>
      </c>
    </row>
    <row r="8" spans="2:9" ht="34.5" customHeight="1" x14ac:dyDescent="0.15">
      <c r="B8" s="209" t="s">
        <v>125</v>
      </c>
      <c r="C8" s="209"/>
      <c r="D8" s="209" t="s">
        <v>126</v>
      </c>
      <c r="E8" s="209"/>
      <c r="F8" s="209"/>
      <c r="G8" s="59">
        <f>G9</f>
        <v>14148800</v>
      </c>
      <c r="H8" s="59">
        <f>H9</f>
        <v>14146429.32</v>
      </c>
      <c r="I8" s="60">
        <f>+IFERROR(H8/G8,)</f>
        <v>0.99983244656790682</v>
      </c>
    </row>
    <row r="9" spans="2:9" ht="12.75" x14ac:dyDescent="0.15">
      <c r="B9" s="209" t="s">
        <v>127</v>
      </c>
      <c r="C9" s="209"/>
      <c r="D9" s="209" t="s">
        <v>128</v>
      </c>
      <c r="E9" s="209"/>
      <c r="F9" s="209"/>
      <c r="G9" s="59">
        <f>G10</f>
        <v>14148800</v>
      </c>
      <c r="H9" s="59">
        <f>H10</f>
        <v>14146429.32</v>
      </c>
      <c r="I9" s="61">
        <f t="shared" ref="I9:I72" si="0">+IFERROR(H9/G9,)</f>
        <v>0.99983244656790682</v>
      </c>
    </row>
    <row r="10" spans="2:9" ht="12.75" x14ac:dyDescent="0.15">
      <c r="B10" s="209" t="s">
        <v>79</v>
      </c>
      <c r="C10" s="209"/>
      <c r="D10" s="210" t="s">
        <v>246</v>
      </c>
      <c r="E10" s="210"/>
      <c r="F10" s="210"/>
      <c r="G10" s="59">
        <f>G11+G67+G211+G221</f>
        <v>14148800</v>
      </c>
      <c r="H10" s="59">
        <f>H11+H67+H211+H221</f>
        <v>14146429.32</v>
      </c>
      <c r="I10" s="61">
        <f t="shared" si="0"/>
        <v>0.99983244656790682</v>
      </c>
    </row>
    <row r="11" spans="2:9" s="25" customFormat="1" ht="35.1" customHeight="1" x14ac:dyDescent="0.15">
      <c r="B11" s="199" t="s">
        <v>135</v>
      </c>
      <c r="C11" s="200"/>
      <c r="D11" s="200"/>
      <c r="E11" s="200"/>
      <c r="F11" s="201"/>
      <c r="G11" s="57">
        <f>G12+G41+G47</f>
        <v>11407400</v>
      </c>
      <c r="H11" s="57">
        <f>H12+H41+H47</f>
        <v>11542715.939999999</v>
      </c>
      <c r="I11" s="62">
        <f t="shared" si="0"/>
        <v>1.0118621193260515</v>
      </c>
    </row>
    <row r="12" spans="2:9" s="25" customFormat="1" ht="24.95" customHeight="1" x14ac:dyDescent="0.15">
      <c r="B12" s="192" t="s">
        <v>123</v>
      </c>
      <c r="C12" s="192"/>
      <c r="D12" s="192" t="s">
        <v>124</v>
      </c>
      <c r="E12" s="192"/>
      <c r="F12" s="192"/>
      <c r="G12" s="52">
        <f>G13</f>
        <v>1059000</v>
      </c>
      <c r="H12" s="52">
        <f>H13</f>
        <v>1058999.9999999998</v>
      </c>
      <c r="I12" s="63">
        <f t="shared" si="0"/>
        <v>0.99999999999999978</v>
      </c>
    </row>
    <row r="13" spans="2:9" s="26" customFormat="1" ht="15" customHeight="1" x14ac:dyDescent="0.15">
      <c r="B13" s="190" t="s">
        <v>122</v>
      </c>
      <c r="C13" s="190"/>
      <c r="D13" s="191" t="s">
        <v>129</v>
      </c>
      <c r="E13" s="191"/>
      <c r="F13" s="191"/>
      <c r="G13" s="51">
        <f>G14</f>
        <v>1059000</v>
      </c>
      <c r="H13" s="51">
        <f>H14</f>
        <v>1058999.9999999998</v>
      </c>
      <c r="I13" s="64">
        <f t="shared" si="0"/>
        <v>0.99999999999999978</v>
      </c>
    </row>
    <row r="14" spans="2:9" ht="9.9499999999999993" customHeight="1" x14ac:dyDescent="0.15">
      <c r="B14" s="189" t="s">
        <v>80</v>
      </c>
      <c r="C14" s="189"/>
      <c r="D14" s="189" t="s">
        <v>81</v>
      </c>
      <c r="E14" s="189"/>
      <c r="F14" s="189"/>
      <c r="G14" s="46">
        <f>G15+G38</f>
        <v>1059000</v>
      </c>
      <c r="H14" s="46">
        <f>H15+H38</f>
        <v>1058999.9999999998</v>
      </c>
      <c r="I14" s="65">
        <f t="shared" si="0"/>
        <v>0.99999999999999978</v>
      </c>
    </row>
    <row r="15" spans="2:9" ht="9.9499999999999993" customHeight="1" x14ac:dyDescent="0.15">
      <c r="B15" s="189" t="s">
        <v>82</v>
      </c>
      <c r="C15" s="189"/>
      <c r="D15" s="189" t="s">
        <v>83</v>
      </c>
      <c r="E15" s="189"/>
      <c r="F15" s="189"/>
      <c r="G15" s="46">
        <f>G16+G19+G24+G34</f>
        <v>1051000</v>
      </c>
      <c r="H15" s="46">
        <f>H16+H19+H24+H34</f>
        <v>1051034.5899999999</v>
      </c>
      <c r="I15" s="65">
        <f t="shared" si="0"/>
        <v>1.0000329115128448</v>
      </c>
    </row>
    <row r="16" spans="2:9" ht="9.9499999999999993" customHeight="1" x14ac:dyDescent="0.15">
      <c r="B16" s="189" t="s">
        <v>84</v>
      </c>
      <c r="C16" s="189"/>
      <c r="D16" s="189" t="s">
        <v>85</v>
      </c>
      <c r="E16" s="189"/>
      <c r="F16" s="189"/>
      <c r="G16" s="46">
        <f>SUM(G17:G18)</f>
        <v>60000</v>
      </c>
      <c r="H16" s="46">
        <f>SUM(H17:H18)</f>
        <v>49761.3</v>
      </c>
      <c r="I16" s="65">
        <f t="shared" si="0"/>
        <v>0.82935500000000006</v>
      </c>
    </row>
    <row r="17" spans="2:9" ht="9.9499999999999993" customHeight="1" x14ac:dyDescent="0.15">
      <c r="B17" s="177" t="s">
        <v>86</v>
      </c>
      <c r="C17" s="177"/>
      <c r="D17" s="177" t="s">
        <v>138</v>
      </c>
      <c r="E17" s="177"/>
      <c r="F17" s="177"/>
      <c r="G17" s="44">
        <v>56000</v>
      </c>
      <c r="H17" s="45">
        <v>45961.3</v>
      </c>
      <c r="I17" s="66">
        <f t="shared" si="0"/>
        <v>0.82073750000000001</v>
      </c>
    </row>
    <row r="18" spans="2:9" ht="9.9499999999999993" customHeight="1" x14ac:dyDescent="0.15">
      <c r="B18" s="177" t="s">
        <v>87</v>
      </c>
      <c r="C18" s="177"/>
      <c r="D18" s="177" t="s">
        <v>139</v>
      </c>
      <c r="E18" s="177"/>
      <c r="F18" s="177"/>
      <c r="G18" s="44">
        <v>4000</v>
      </c>
      <c r="H18" s="45">
        <v>3800</v>
      </c>
      <c r="I18" s="66">
        <f t="shared" si="0"/>
        <v>0.95</v>
      </c>
    </row>
    <row r="19" spans="2:9" ht="9.9499999999999993" customHeight="1" x14ac:dyDescent="0.15">
      <c r="B19" s="189" t="s">
        <v>88</v>
      </c>
      <c r="C19" s="189"/>
      <c r="D19" s="189" t="s">
        <v>89</v>
      </c>
      <c r="E19" s="189"/>
      <c r="F19" s="189"/>
      <c r="G19" s="46">
        <f>SUM(G20:G23)</f>
        <v>382900</v>
      </c>
      <c r="H19" s="46">
        <f>SUM(H20:H23)</f>
        <v>422400</v>
      </c>
      <c r="I19" s="65">
        <f t="shared" si="0"/>
        <v>1.1031600940193262</v>
      </c>
    </row>
    <row r="20" spans="2:9" ht="9.9499999999999993" customHeight="1" x14ac:dyDescent="0.15">
      <c r="B20" s="177" t="s">
        <v>90</v>
      </c>
      <c r="C20" s="177"/>
      <c r="D20" s="177" t="s">
        <v>235</v>
      </c>
      <c r="E20" s="177"/>
      <c r="F20" s="177"/>
      <c r="G20" s="44">
        <v>125900</v>
      </c>
      <c r="H20" s="45">
        <v>134145.35</v>
      </c>
      <c r="I20" s="66">
        <f t="shared" si="0"/>
        <v>1.0654912629070692</v>
      </c>
    </row>
    <row r="21" spans="2:9" ht="9.9499999999999993" customHeight="1" x14ac:dyDescent="0.15">
      <c r="B21" s="177" t="s">
        <v>91</v>
      </c>
      <c r="C21" s="177"/>
      <c r="D21" s="177" t="s">
        <v>136</v>
      </c>
      <c r="E21" s="177"/>
      <c r="F21" s="177"/>
      <c r="G21" s="44">
        <v>213000</v>
      </c>
      <c r="H21" s="45">
        <v>255642</v>
      </c>
      <c r="I21" s="66">
        <f t="shared" si="0"/>
        <v>1.2001971830985916</v>
      </c>
    </row>
    <row r="22" spans="2:9" ht="9.9499999999999993" customHeight="1" x14ac:dyDescent="0.15">
      <c r="B22" s="174">
        <v>3224</v>
      </c>
      <c r="C22" s="176"/>
      <c r="D22" s="177" t="s">
        <v>183</v>
      </c>
      <c r="E22" s="177"/>
      <c r="F22" s="177"/>
      <c r="G22" s="44">
        <v>19000</v>
      </c>
      <c r="H22" s="45">
        <v>13763.33</v>
      </c>
      <c r="I22" s="66">
        <f t="shared" si="0"/>
        <v>0.72438578947368426</v>
      </c>
    </row>
    <row r="23" spans="2:9" ht="9.9499999999999993" customHeight="1" x14ac:dyDescent="0.15">
      <c r="B23" s="174" t="s">
        <v>92</v>
      </c>
      <c r="C23" s="176"/>
      <c r="D23" s="177" t="s">
        <v>236</v>
      </c>
      <c r="E23" s="177"/>
      <c r="F23" s="177"/>
      <c r="G23" s="44">
        <v>25000</v>
      </c>
      <c r="H23" s="45">
        <v>18849.32</v>
      </c>
      <c r="I23" s="66">
        <f t="shared" si="0"/>
        <v>0.7539728</v>
      </c>
    </row>
    <row r="24" spans="2:9" ht="9.9499999999999993" customHeight="1" x14ac:dyDescent="0.15">
      <c r="B24" s="186" t="s">
        <v>93</v>
      </c>
      <c r="C24" s="187"/>
      <c r="D24" s="189" t="s">
        <v>94</v>
      </c>
      <c r="E24" s="189"/>
      <c r="F24" s="189"/>
      <c r="G24" s="46">
        <f>SUM(G25:G33)</f>
        <v>592100</v>
      </c>
      <c r="H24" s="46">
        <f>SUM(H25:H33)</f>
        <v>570873.28999999992</v>
      </c>
      <c r="I24" s="65">
        <f t="shared" si="0"/>
        <v>0.96415012666779243</v>
      </c>
    </row>
    <row r="25" spans="2:9" ht="9.9499999999999993" customHeight="1" x14ac:dyDescent="0.15">
      <c r="B25" s="174" t="s">
        <v>95</v>
      </c>
      <c r="C25" s="176"/>
      <c r="D25" s="177" t="s">
        <v>195</v>
      </c>
      <c r="E25" s="177"/>
      <c r="F25" s="177"/>
      <c r="G25" s="44">
        <v>33000</v>
      </c>
      <c r="H25" s="45">
        <v>26009</v>
      </c>
      <c r="I25" s="66">
        <f t="shared" si="0"/>
        <v>0.78815151515151516</v>
      </c>
    </row>
    <row r="26" spans="2:9" ht="9.9499999999999993" customHeight="1" x14ac:dyDescent="0.15">
      <c r="B26" s="174">
        <v>3232</v>
      </c>
      <c r="C26" s="176"/>
      <c r="D26" s="177" t="s">
        <v>144</v>
      </c>
      <c r="E26" s="177"/>
      <c r="F26" s="177"/>
      <c r="G26" s="44">
        <v>328500</v>
      </c>
      <c r="H26" s="45">
        <v>333078.73</v>
      </c>
      <c r="I26" s="66">
        <f t="shared" si="0"/>
        <v>1.013938295281583</v>
      </c>
    </row>
    <row r="27" spans="2:9" ht="9.9499999999999993" customHeight="1" x14ac:dyDescent="0.15">
      <c r="B27" s="69">
        <v>3233</v>
      </c>
      <c r="C27" s="70"/>
      <c r="D27" s="174" t="s">
        <v>234</v>
      </c>
      <c r="E27" s="175"/>
      <c r="F27" s="176"/>
      <c r="G27" s="44">
        <v>1000</v>
      </c>
      <c r="H27" s="45">
        <v>960</v>
      </c>
      <c r="I27" s="66">
        <f t="shared" si="0"/>
        <v>0.96</v>
      </c>
    </row>
    <row r="28" spans="2:9" ht="9.9499999999999993" customHeight="1" x14ac:dyDescent="0.15">
      <c r="B28" s="174" t="s">
        <v>96</v>
      </c>
      <c r="C28" s="176"/>
      <c r="D28" s="177" t="s">
        <v>149</v>
      </c>
      <c r="E28" s="177"/>
      <c r="F28" s="177"/>
      <c r="G28" s="44">
        <v>147000</v>
      </c>
      <c r="H28" s="45">
        <v>139768.6</v>
      </c>
      <c r="I28" s="66">
        <f t="shared" si="0"/>
        <v>0.95080680272108853</v>
      </c>
    </row>
    <row r="29" spans="2:9" ht="9.9499999999999993" customHeight="1" x14ac:dyDescent="0.15">
      <c r="B29" s="174" t="s">
        <v>97</v>
      </c>
      <c r="C29" s="176"/>
      <c r="D29" s="177" t="s">
        <v>140</v>
      </c>
      <c r="E29" s="177"/>
      <c r="F29" s="177"/>
      <c r="G29" s="44">
        <v>33500</v>
      </c>
      <c r="H29" s="45">
        <v>8439.02</v>
      </c>
      <c r="I29" s="66">
        <f t="shared" si="0"/>
        <v>0.25191104477611942</v>
      </c>
    </row>
    <row r="30" spans="2:9" ht="9.9499999999999993" customHeight="1" x14ac:dyDescent="0.15">
      <c r="B30" s="174" t="s">
        <v>98</v>
      </c>
      <c r="C30" s="176"/>
      <c r="D30" s="177" t="s">
        <v>190</v>
      </c>
      <c r="E30" s="177"/>
      <c r="F30" s="177"/>
      <c r="G30" s="44">
        <v>6600</v>
      </c>
      <c r="H30" s="45">
        <v>5722.5</v>
      </c>
      <c r="I30" s="66">
        <f t="shared" si="0"/>
        <v>0.86704545454545456</v>
      </c>
    </row>
    <row r="31" spans="2:9" ht="9.9499999999999993" customHeight="1" x14ac:dyDescent="0.15">
      <c r="B31" s="174" t="s">
        <v>99</v>
      </c>
      <c r="C31" s="176"/>
      <c r="D31" s="177" t="s">
        <v>186</v>
      </c>
      <c r="E31" s="177"/>
      <c r="F31" s="177"/>
      <c r="G31" s="44">
        <v>4000</v>
      </c>
      <c r="H31" s="45">
        <v>4409.75</v>
      </c>
      <c r="I31" s="66">
        <f t="shared" si="0"/>
        <v>1.1024375</v>
      </c>
    </row>
    <row r="32" spans="2:9" ht="9.9499999999999993" customHeight="1" x14ac:dyDescent="0.15">
      <c r="B32" s="174" t="s">
        <v>100</v>
      </c>
      <c r="C32" s="176"/>
      <c r="D32" s="177" t="s">
        <v>237</v>
      </c>
      <c r="E32" s="177"/>
      <c r="F32" s="177"/>
      <c r="G32" s="44">
        <v>18000</v>
      </c>
      <c r="H32" s="45">
        <v>32743.19</v>
      </c>
      <c r="I32" s="66">
        <f t="shared" si="0"/>
        <v>1.8190661111111111</v>
      </c>
    </row>
    <row r="33" spans="2:9" ht="9.9499999999999993" customHeight="1" x14ac:dyDescent="0.15">
      <c r="B33" s="174" t="s">
        <v>101</v>
      </c>
      <c r="C33" s="176"/>
      <c r="D33" s="177" t="s">
        <v>185</v>
      </c>
      <c r="E33" s="177"/>
      <c r="F33" s="177"/>
      <c r="G33" s="44">
        <v>20500</v>
      </c>
      <c r="H33" s="45">
        <v>19742.5</v>
      </c>
      <c r="I33" s="66">
        <f t="shared" si="0"/>
        <v>0.96304878048780485</v>
      </c>
    </row>
    <row r="34" spans="2:9" ht="9.9499999999999993" customHeight="1" x14ac:dyDescent="0.15">
      <c r="B34" s="186" t="s">
        <v>102</v>
      </c>
      <c r="C34" s="187"/>
      <c r="D34" s="189" t="s">
        <v>103</v>
      </c>
      <c r="E34" s="189"/>
      <c r="F34" s="189"/>
      <c r="G34" s="46">
        <f>SUM(G35:G37)</f>
        <v>16000</v>
      </c>
      <c r="H34" s="46">
        <f>SUM(H35:H37)</f>
        <v>8000</v>
      </c>
      <c r="I34" s="65">
        <f t="shared" si="0"/>
        <v>0.5</v>
      </c>
    </row>
    <row r="35" spans="2:9" ht="9.9499999999999993" customHeight="1" x14ac:dyDescent="0.15">
      <c r="B35" s="174">
        <v>3293</v>
      </c>
      <c r="C35" s="176"/>
      <c r="D35" s="177" t="s">
        <v>141</v>
      </c>
      <c r="E35" s="177"/>
      <c r="F35" s="177"/>
      <c r="G35" s="44">
        <v>7000</v>
      </c>
      <c r="H35" s="45">
        <v>4979.42</v>
      </c>
      <c r="I35" s="66">
        <f t="shared" si="0"/>
        <v>0.71134571428571425</v>
      </c>
    </row>
    <row r="36" spans="2:9" ht="9.9499999999999993" customHeight="1" x14ac:dyDescent="0.15">
      <c r="B36" s="174" t="s">
        <v>104</v>
      </c>
      <c r="C36" s="176"/>
      <c r="D36" s="177" t="s">
        <v>238</v>
      </c>
      <c r="E36" s="177"/>
      <c r="F36" s="177"/>
      <c r="G36" s="44">
        <v>4000</v>
      </c>
      <c r="H36" s="45">
        <v>2200</v>
      </c>
      <c r="I36" s="66">
        <f t="shared" si="0"/>
        <v>0.55000000000000004</v>
      </c>
    </row>
    <row r="37" spans="2:9" ht="9.9499999999999993" customHeight="1" x14ac:dyDescent="0.15">
      <c r="B37" s="174" t="s">
        <v>105</v>
      </c>
      <c r="C37" s="176"/>
      <c r="D37" s="177" t="s">
        <v>103</v>
      </c>
      <c r="E37" s="177"/>
      <c r="F37" s="177"/>
      <c r="G37" s="44">
        <v>5000</v>
      </c>
      <c r="H37" s="45">
        <v>820.58</v>
      </c>
      <c r="I37" s="66">
        <f t="shared" si="0"/>
        <v>0.16411600000000001</v>
      </c>
    </row>
    <row r="38" spans="2:9" ht="9.9499999999999993" customHeight="1" x14ac:dyDescent="0.15">
      <c r="B38" s="186" t="s">
        <v>106</v>
      </c>
      <c r="C38" s="187"/>
      <c r="D38" s="189" t="s">
        <v>107</v>
      </c>
      <c r="E38" s="189"/>
      <c r="F38" s="189"/>
      <c r="G38" s="46">
        <f>G39</f>
        <v>8000</v>
      </c>
      <c r="H38" s="46">
        <f>H39</f>
        <v>7965.41</v>
      </c>
      <c r="I38" s="65">
        <f t="shared" si="0"/>
        <v>0.99567624999999993</v>
      </c>
    </row>
    <row r="39" spans="2:9" ht="9.9499999999999993" customHeight="1" x14ac:dyDescent="0.15">
      <c r="B39" s="186" t="s">
        <v>108</v>
      </c>
      <c r="C39" s="187"/>
      <c r="D39" s="189" t="s">
        <v>109</v>
      </c>
      <c r="E39" s="189"/>
      <c r="F39" s="189"/>
      <c r="G39" s="46">
        <f>SUM(G40)</f>
        <v>8000</v>
      </c>
      <c r="H39" s="46">
        <f>SUM(H40)</f>
        <v>7965.41</v>
      </c>
      <c r="I39" s="65">
        <f t="shared" si="0"/>
        <v>0.99567624999999993</v>
      </c>
    </row>
    <row r="40" spans="2:9" ht="9.9499999999999993" customHeight="1" x14ac:dyDescent="0.15">
      <c r="B40" s="174" t="s">
        <v>110</v>
      </c>
      <c r="C40" s="176"/>
      <c r="D40" s="177" t="s">
        <v>239</v>
      </c>
      <c r="E40" s="177"/>
      <c r="F40" s="177"/>
      <c r="G40" s="44">
        <v>8000</v>
      </c>
      <c r="H40" s="45">
        <v>7965.41</v>
      </c>
      <c r="I40" s="66">
        <f t="shared" si="0"/>
        <v>0.99567624999999993</v>
      </c>
    </row>
    <row r="41" spans="2:9" s="25" customFormat="1" ht="24.95" customHeight="1" x14ac:dyDescent="0.15">
      <c r="B41" s="192" t="s">
        <v>142</v>
      </c>
      <c r="C41" s="192"/>
      <c r="D41" s="192" t="s">
        <v>143</v>
      </c>
      <c r="E41" s="192"/>
      <c r="F41" s="192"/>
      <c r="G41" s="52">
        <f t="shared" ref="G41:H45" si="1">G42</f>
        <v>141900</v>
      </c>
      <c r="H41" s="52">
        <f t="shared" si="1"/>
        <v>141856.26</v>
      </c>
      <c r="I41" s="63">
        <f t="shared" si="0"/>
        <v>0.99969175475687111</v>
      </c>
    </row>
    <row r="42" spans="2:9" s="53" customFormat="1" ht="15" customHeight="1" x14ac:dyDescent="0.15">
      <c r="B42" s="190" t="s">
        <v>122</v>
      </c>
      <c r="C42" s="190"/>
      <c r="D42" s="191" t="s">
        <v>129</v>
      </c>
      <c r="E42" s="191"/>
      <c r="F42" s="191"/>
      <c r="G42" s="51">
        <f t="shared" si="1"/>
        <v>141900</v>
      </c>
      <c r="H42" s="51">
        <f t="shared" si="1"/>
        <v>141856.26</v>
      </c>
      <c r="I42" s="64">
        <f t="shared" si="0"/>
        <v>0.99969175475687111</v>
      </c>
    </row>
    <row r="43" spans="2:9" ht="9.9499999999999993" customHeight="1" x14ac:dyDescent="0.15">
      <c r="B43" s="189" t="s">
        <v>80</v>
      </c>
      <c r="C43" s="189"/>
      <c r="D43" s="189" t="s">
        <v>81</v>
      </c>
      <c r="E43" s="189"/>
      <c r="F43" s="189"/>
      <c r="G43" s="46">
        <f t="shared" si="1"/>
        <v>141900</v>
      </c>
      <c r="H43" s="46">
        <f t="shared" si="1"/>
        <v>141856.26</v>
      </c>
      <c r="I43" s="65">
        <f t="shared" si="0"/>
        <v>0.99969175475687111</v>
      </c>
    </row>
    <row r="44" spans="2:9" ht="9.9499999999999993" customHeight="1" x14ac:dyDescent="0.15">
      <c r="B44" s="189" t="s">
        <v>82</v>
      </c>
      <c r="C44" s="189"/>
      <c r="D44" s="189" t="s">
        <v>83</v>
      </c>
      <c r="E44" s="189"/>
      <c r="F44" s="189"/>
      <c r="G44" s="46">
        <f t="shared" si="1"/>
        <v>141900</v>
      </c>
      <c r="H44" s="46">
        <f t="shared" si="1"/>
        <v>141856.26</v>
      </c>
      <c r="I44" s="65">
        <f t="shared" si="0"/>
        <v>0.99969175475687111</v>
      </c>
    </row>
    <row r="45" spans="2:9" ht="9.9499999999999993" customHeight="1" x14ac:dyDescent="0.15">
      <c r="B45" s="186" t="s">
        <v>93</v>
      </c>
      <c r="C45" s="187"/>
      <c r="D45" s="189" t="s">
        <v>94</v>
      </c>
      <c r="E45" s="189"/>
      <c r="F45" s="189"/>
      <c r="G45" s="46">
        <f t="shared" si="1"/>
        <v>141900</v>
      </c>
      <c r="H45" s="46">
        <f t="shared" si="1"/>
        <v>141856.26</v>
      </c>
      <c r="I45" s="65">
        <f t="shared" si="0"/>
        <v>0.99969175475687111</v>
      </c>
    </row>
    <row r="46" spans="2:9" ht="9.9499999999999993" customHeight="1" x14ac:dyDescent="0.15">
      <c r="B46" s="174">
        <v>3232</v>
      </c>
      <c r="C46" s="176"/>
      <c r="D46" s="177" t="s">
        <v>144</v>
      </c>
      <c r="E46" s="177"/>
      <c r="F46" s="177"/>
      <c r="G46" s="44">
        <v>141900</v>
      </c>
      <c r="H46" s="45">
        <v>141856.26</v>
      </c>
      <c r="I46" s="66">
        <f t="shared" si="0"/>
        <v>0.99969175475687111</v>
      </c>
    </row>
    <row r="47" spans="2:9" s="54" customFormat="1" ht="24.95" customHeight="1" x14ac:dyDescent="0.2">
      <c r="B47" s="192" t="s">
        <v>171</v>
      </c>
      <c r="C47" s="180"/>
      <c r="D47" s="192" t="s">
        <v>172</v>
      </c>
      <c r="E47" s="179"/>
      <c r="F47" s="180"/>
      <c r="G47" s="52">
        <f>G48</f>
        <v>10206500</v>
      </c>
      <c r="H47" s="52">
        <f>H48</f>
        <v>10341859.68</v>
      </c>
      <c r="I47" s="63">
        <f t="shared" si="0"/>
        <v>1.0132621055209914</v>
      </c>
    </row>
    <row r="48" spans="2:9" s="55" customFormat="1" ht="24.75" customHeight="1" x14ac:dyDescent="0.15">
      <c r="B48" s="190" t="s">
        <v>173</v>
      </c>
      <c r="C48" s="190"/>
      <c r="D48" s="191" t="s">
        <v>174</v>
      </c>
      <c r="E48" s="191"/>
      <c r="F48" s="191"/>
      <c r="G48" s="51">
        <f>G49</f>
        <v>10206500</v>
      </c>
      <c r="H48" s="51">
        <f>H49</f>
        <v>10341859.68</v>
      </c>
      <c r="I48" s="64">
        <f t="shared" si="0"/>
        <v>1.0132621055209914</v>
      </c>
    </row>
    <row r="49" spans="2:9" ht="9.9499999999999993" customHeight="1" x14ac:dyDescent="0.15">
      <c r="B49" s="189" t="s">
        <v>80</v>
      </c>
      <c r="C49" s="189"/>
      <c r="D49" s="189" t="s">
        <v>81</v>
      </c>
      <c r="E49" s="189"/>
      <c r="F49" s="189"/>
      <c r="G49" s="46">
        <f>G50+G58+G64</f>
        <v>10206500</v>
      </c>
      <c r="H49" s="46">
        <f>H50+H58+H64</f>
        <v>10341859.68</v>
      </c>
      <c r="I49" s="65">
        <f t="shared" si="0"/>
        <v>1.0132621055209914</v>
      </c>
    </row>
    <row r="50" spans="2:9" ht="9.9499999999999993" customHeight="1" x14ac:dyDescent="0.15">
      <c r="B50" s="186">
        <v>31</v>
      </c>
      <c r="C50" s="187"/>
      <c r="D50" s="186" t="s">
        <v>117</v>
      </c>
      <c r="E50" s="188"/>
      <c r="F50" s="187"/>
      <c r="G50" s="46">
        <f>G51+G53+G55</f>
        <v>9821500</v>
      </c>
      <c r="H50" s="46">
        <f>H51+H53+H55</f>
        <v>10006389.52</v>
      </c>
      <c r="I50" s="65">
        <f t="shared" si="0"/>
        <v>1.0188249778547065</v>
      </c>
    </row>
    <row r="51" spans="2:9" ht="9.9499999999999993" customHeight="1" x14ac:dyDescent="0.15">
      <c r="B51" s="186">
        <v>311</v>
      </c>
      <c r="C51" s="187"/>
      <c r="D51" s="186" t="s">
        <v>151</v>
      </c>
      <c r="E51" s="188"/>
      <c r="F51" s="187"/>
      <c r="G51" s="46">
        <f>G52</f>
        <v>8021000</v>
      </c>
      <c r="H51" s="46">
        <f>H52</f>
        <v>8249339.4299999997</v>
      </c>
      <c r="I51" s="65">
        <f t="shared" si="0"/>
        <v>1.0284677010347836</v>
      </c>
    </row>
    <row r="52" spans="2:9" ht="9.9499999999999993" customHeight="1" x14ac:dyDescent="0.15">
      <c r="B52" s="174">
        <v>3111</v>
      </c>
      <c r="C52" s="176"/>
      <c r="D52" s="174" t="s">
        <v>152</v>
      </c>
      <c r="E52" s="175"/>
      <c r="F52" s="176"/>
      <c r="G52" s="44">
        <v>8021000</v>
      </c>
      <c r="H52" s="45">
        <v>8249339.4299999997</v>
      </c>
      <c r="I52" s="66">
        <f t="shared" si="0"/>
        <v>1.0284677010347836</v>
      </c>
    </row>
    <row r="53" spans="2:9" ht="9.9499999999999993" customHeight="1" x14ac:dyDescent="0.15">
      <c r="B53" s="186">
        <v>312</v>
      </c>
      <c r="C53" s="187"/>
      <c r="D53" s="186" t="s">
        <v>118</v>
      </c>
      <c r="E53" s="188"/>
      <c r="F53" s="187"/>
      <c r="G53" s="46">
        <f>G54</f>
        <v>400000</v>
      </c>
      <c r="H53" s="46">
        <f>H54</f>
        <v>369833.53</v>
      </c>
      <c r="I53" s="65">
        <f t="shared" si="0"/>
        <v>0.92458382500000003</v>
      </c>
    </row>
    <row r="54" spans="2:9" ht="9.9499999999999993" customHeight="1" x14ac:dyDescent="0.15">
      <c r="B54" s="177">
        <v>3121</v>
      </c>
      <c r="C54" s="177"/>
      <c r="D54" s="177" t="s">
        <v>118</v>
      </c>
      <c r="E54" s="177"/>
      <c r="F54" s="177"/>
      <c r="G54" s="44">
        <v>400000</v>
      </c>
      <c r="H54" s="45">
        <v>369833.53</v>
      </c>
      <c r="I54" s="66">
        <f t="shared" si="0"/>
        <v>0.92458382500000003</v>
      </c>
    </row>
    <row r="55" spans="2:9" ht="9.9499999999999993" customHeight="1" x14ac:dyDescent="0.15">
      <c r="B55" s="186">
        <v>313</v>
      </c>
      <c r="C55" s="187"/>
      <c r="D55" s="186" t="s">
        <v>119</v>
      </c>
      <c r="E55" s="188"/>
      <c r="F55" s="187"/>
      <c r="G55" s="46">
        <f>SUM(G56:G57)</f>
        <v>1400500</v>
      </c>
      <c r="H55" s="46">
        <f>SUM(H56:H57)</f>
        <v>1387216.56</v>
      </c>
      <c r="I55" s="65">
        <f t="shared" si="0"/>
        <v>0.99051521599428782</v>
      </c>
    </row>
    <row r="56" spans="2:9" ht="9.9499999999999993" customHeight="1" x14ac:dyDescent="0.15">
      <c r="B56" s="177">
        <v>3132</v>
      </c>
      <c r="C56" s="177"/>
      <c r="D56" s="177" t="s">
        <v>240</v>
      </c>
      <c r="E56" s="177"/>
      <c r="F56" s="177"/>
      <c r="G56" s="44">
        <v>1400000</v>
      </c>
      <c r="H56" s="45">
        <v>1386875</v>
      </c>
      <c r="I56" s="66">
        <f t="shared" si="0"/>
        <v>0.99062499999999998</v>
      </c>
    </row>
    <row r="57" spans="2:9" ht="9.9499999999999993" customHeight="1" x14ac:dyDescent="0.15">
      <c r="B57" s="177">
        <v>3133</v>
      </c>
      <c r="C57" s="177"/>
      <c r="D57" s="177" t="s">
        <v>153</v>
      </c>
      <c r="E57" s="177"/>
      <c r="F57" s="177"/>
      <c r="G57" s="44">
        <v>500</v>
      </c>
      <c r="H57" s="45">
        <v>341.56</v>
      </c>
      <c r="I57" s="66">
        <f t="shared" si="0"/>
        <v>0.68311999999999995</v>
      </c>
    </row>
    <row r="58" spans="2:9" ht="9.9499999999999993" customHeight="1" x14ac:dyDescent="0.15">
      <c r="B58" s="189" t="s">
        <v>82</v>
      </c>
      <c r="C58" s="189"/>
      <c r="D58" s="189" t="s">
        <v>83</v>
      </c>
      <c r="E58" s="189"/>
      <c r="F58" s="189"/>
      <c r="G58" s="46">
        <f>G59+G61</f>
        <v>385000</v>
      </c>
      <c r="H58" s="46">
        <f>H59+H61</f>
        <v>327383.90999999997</v>
      </c>
      <c r="I58" s="65">
        <f t="shared" si="0"/>
        <v>0.85034781818181815</v>
      </c>
    </row>
    <row r="59" spans="2:9" ht="9.9499999999999993" customHeight="1" x14ac:dyDescent="0.15">
      <c r="B59" s="186">
        <v>321</v>
      </c>
      <c r="C59" s="187"/>
      <c r="D59" s="186" t="s">
        <v>85</v>
      </c>
      <c r="E59" s="188"/>
      <c r="F59" s="187"/>
      <c r="G59" s="46">
        <f>G60</f>
        <v>350000</v>
      </c>
      <c r="H59" s="46">
        <f>H60</f>
        <v>295058.90999999997</v>
      </c>
      <c r="I59" s="65">
        <f t="shared" si="0"/>
        <v>0.84302545714285704</v>
      </c>
    </row>
    <row r="60" spans="2:9" ht="9.9499999999999993" customHeight="1" x14ac:dyDescent="0.15">
      <c r="B60" s="177">
        <v>3212</v>
      </c>
      <c r="C60" s="177"/>
      <c r="D60" s="177" t="s">
        <v>182</v>
      </c>
      <c r="E60" s="177"/>
      <c r="F60" s="177"/>
      <c r="G60" s="44">
        <v>350000</v>
      </c>
      <c r="H60" s="45">
        <v>295058.90999999997</v>
      </c>
      <c r="I60" s="66">
        <f t="shared" si="0"/>
        <v>0.84302545714285704</v>
      </c>
    </row>
    <row r="61" spans="2:9" ht="9.9499999999999993" customHeight="1" x14ac:dyDescent="0.15">
      <c r="B61" s="186">
        <v>329</v>
      </c>
      <c r="C61" s="187"/>
      <c r="D61" s="186" t="s">
        <v>103</v>
      </c>
      <c r="E61" s="188"/>
      <c r="F61" s="187"/>
      <c r="G61" s="46">
        <f>SUM(G62:G63)</f>
        <v>35000</v>
      </c>
      <c r="H61" s="46">
        <f>SUM(H62:H63)</f>
        <v>32325</v>
      </c>
      <c r="I61" s="65">
        <f t="shared" si="0"/>
        <v>0.9235714285714286</v>
      </c>
    </row>
    <row r="62" spans="2:9" ht="9.9499999999999993" customHeight="1" x14ac:dyDescent="0.15">
      <c r="B62" s="177">
        <v>3295</v>
      </c>
      <c r="C62" s="177"/>
      <c r="D62" s="177" t="s">
        <v>242</v>
      </c>
      <c r="E62" s="177"/>
      <c r="F62" s="177"/>
      <c r="G62" s="44">
        <v>25000</v>
      </c>
      <c r="H62" s="45">
        <v>22325</v>
      </c>
      <c r="I62" s="66">
        <f t="shared" si="0"/>
        <v>0.89300000000000002</v>
      </c>
    </row>
    <row r="63" spans="2:9" ht="9.9499999999999993" customHeight="1" x14ac:dyDescent="0.15">
      <c r="B63" s="177">
        <v>3296</v>
      </c>
      <c r="C63" s="177"/>
      <c r="D63" s="177" t="s">
        <v>177</v>
      </c>
      <c r="E63" s="177"/>
      <c r="F63" s="177"/>
      <c r="G63" s="44">
        <v>10000</v>
      </c>
      <c r="H63" s="45">
        <v>10000</v>
      </c>
      <c r="I63" s="66">
        <f t="shared" si="0"/>
        <v>1</v>
      </c>
    </row>
    <row r="64" spans="2:9" ht="9.9499999999999993" customHeight="1" x14ac:dyDescent="0.15">
      <c r="B64" s="186" t="s">
        <v>106</v>
      </c>
      <c r="C64" s="187"/>
      <c r="D64" s="189" t="s">
        <v>107</v>
      </c>
      <c r="E64" s="189"/>
      <c r="F64" s="189"/>
      <c r="G64" s="46">
        <f>G65</f>
        <v>0</v>
      </c>
      <c r="H64" s="46">
        <f>H65</f>
        <v>8086.25</v>
      </c>
      <c r="I64" s="65">
        <f t="shared" si="0"/>
        <v>0</v>
      </c>
    </row>
    <row r="65" spans="2:9" ht="9.9499999999999993" customHeight="1" x14ac:dyDescent="0.15">
      <c r="B65" s="186" t="s">
        <v>108</v>
      </c>
      <c r="C65" s="187"/>
      <c r="D65" s="189" t="s">
        <v>109</v>
      </c>
      <c r="E65" s="189"/>
      <c r="F65" s="189"/>
      <c r="G65" s="46">
        <f>G66</f>
        <v>0</v>
      </c>
      <c r="H65" s="46">
        <f>H66</f>
        <v>8086.25</v>
      </c>
      <c r="I65" s="65">
        <f t="shared" si="0"/>
        <v>0</v>
      </c>
    </row>
    <row r="66" spans="2:9" ht="9.9499999999999993" customHeight="1" x14ac:dyDescent="0.15">
      <c r="B66" s="174">
        <v>3433</v>
      </c>
      <c r="C66" s="176"/>
      <c r="D66" s="177" t="s">
        <v>154</v>
      </c>
      <c r="E66" s="177"/>
      <c r="F66" s="177"/>
      <c r="G66" s="44">
        <v>0</v>
      </c>
      <c r="H66" s="45">
        <v>8086.25</v>
      </c>
      <c r="I66" s="66">
        <f t="shared" si="0"/>
        <v>0</v>
      </c>
    </row>
    <row r="67" spans="2:9" s="25" customFormat="1" ht="35.1" customHeight="1" x14ac:dyDescent="0.15">
      <c r="B67" s="199" t="s">
        <v>145</v>
      </c>
      <c r="C67" s="200"/>
      <c r="D67" s="200"/>
      <c r="E67" s="200"/>
      <c r="F67" s="201"/>
      <c r="G67" s="57">
        <f>G68+G124+G155+G161+G169+G194+G200</f>
        <v>2500400</v>
      </c>
      <c r="H67" s="57">
        <f>H68+H124+H155+H161+H169+H194+H200</f>
        <v>2407269.3499999996</v>
      </c>
      <c r="I67" s="62">
        <f t="shared" si="0"/>
        <v>0.96275369940809452</v>
      </c>
    </row>
    <row r="68" spans="2:9" s="25" customFormat="1" ht="24.75" customHeight="1" x14ac:dyDescent="0.15">
      <c r="B68" s="178" t="s">
        <v>146</v>
      </c>
      <c r="C68" s="180"/>
      <c r="D68" s="178" t="s">
        <v>147</v>
      </c>
      <c r="E68" s="179"/>
      <c r="F68" s="180"/>
      <c r="G68" s="52">
        <f>G69+G77+G82+G95</f>
        <v>632100</v>
      </c>
      <c r="H68" s="52">
        <f>H69+H77+H82+H95</f>
        <v>630794.08000000007</v>
      </c>
      <c r="I68" s="63">
        <f t="shared" si="0"/>
        <v>0.99793399778516068</v>
      </c>
    </row>
    <row r="69" spans="2:9" s="26" customFormat="1" ht="15" customHeight="1" x14ac:dyDescent="0.15">
      <c r="B69" s="181" t="s">
        <v>148</v>
      </c>
      <c r="C69" s="182"/>
      <c r="D69" s="183" t="s">
        <v>116</v>
      </c>
      <c r="E69" s="184"/>
      <c r="F69" s="185"/>
      <c r="G69" s="51">
        <f>G70</f>
        <v>380000</v>
      </c>
      <c r="H69" s="51">
        <f>H70</f>
        <v>371039.19</v>
      </c>
      <c r="I69" s="64">
        <f t="shared" si="0"/>
        <v>0.97641892105263162</v>
      </c>
    </row>
    <row r="70" spans="2:9" ht="9.9499999999999993" customHeight="1" x14ac:dyDescent="0.15">
      <c r="B70" s="186" t="s">
        <v>80</v>
      </c>
      <c r="C70" s="187"/>
      <c r="D70" s="186" t="s">
        <v>81</v>
      </c>
      <c r="E70" s="188"/>
      <c r="F70" s="187"/>
      <c r="G70" s="46">
        <f>G71+G74</f>
        <v>380000</v>
      </c>
      <c r="H70" s="46">
        <f>H71+H74</f>
        <v>371039.19</v>
      </c>
      <c r="I70" s="65">
        <f t="shared" si="0"/>
        <v>0.97641892105263162</v>
      </c>
    </row>
    <row r="71" spans="2:9" ht="9.9499999999999993" customHeight="1" x14ac:dyDescent="0.15">
      <c r="B71" s="186" t="s">
        <v>82</v>
      </c>
      <c r="C71" s="187"/>
      <c r="D71" s="186" t="s">
        <v>83</v>
      </c>
      <c r="E71" s="188"/>
      <c r="F71" s="187"/>
      <c r="G71" s="46">
        <f>G72</f>
        <v>100000</v>
      </c>
      <c r="H71" s="47">
        <f>H72</f>
        <v>91252.42</v>
      </c>
      <c r="I71" s="65">
        <f t="shared" si="0"/>
        <v>0.91252420000000001</v>
      </c>
    </row>
    <row r="72" spans="2:9" ht="9.9499999999999993" customHeight="1" x14ac:dyDescent="0.15">
      <c r="B72" s="186" t="s">
        <v>88</v>
      </c>
      <c r="C72" s="187"/>
      <c r="D72" s="186" t="s">
        <v>89</v>
      </c>
      <c r="E72" s="188"/>
      <c r="F72" s="187"/>
      <c r="G72" s="46">
        <f>G73</f>
        <v>100000</v>
      </c>
      <c r="H72" s="46">
        <f>H73</f>
        <v>91252.42</v>
      </c>
      <c r="I72" s="65">
        <f t="shared" si="0"/>
        <v>0.91252420000000001</v>
      </c>
    </row>
    <row r="73" spans="2:9" ht="9.9499999999999993" customHeight="1" x14ac:dyDescent="0.15">
      <c r="B73" s="174" t="s">
        <v>91</v>
      </c>
      <c r="C73" s="176"/>
      <c r="D73" s="174" t="s">
        <v>136</v>
      </c>
      <c r="E73" s="175"/>
      <c r="F73" s="176"/>
      <c r="G73" s="44">
        <v>100000</v>
      </c>
      <c r="H73" s="45">
        <v>91252.42</v>
      </c>
      <c r="I73" s="66">
        <f t="shared" ref="I73:I136" si="2">+IFERROR(H73/G73,)</f>
        <v>0.91252420000000001</v>
      </c>
    </row>
    <row r="74" spans="2:9" ht="9.9499999999999993" customHeight="1" x14ac:dyDescent="0.15">
      <c r="B74" s="186" t="s">
        <v>111</v>
      </c>
      <c r="C74" s="187"/>
      <c r="D74" s="186" t="s">
        <v>112</v>
      </c>
      <c r="E74" s="188"/>
      <c r="F74" s="187"/>
      <c r="G74" s="46">
        <f>G75</f>
        <v>280000</v>
      </c>
      <c r="H74" s="47">
        <f>H75</f>
        <v>279786.77</v>
      </c>
      <c r="I74" s="65">
        <f t="shared" si="2"/>
        <v>0.99923846428571439</v>
      </c>
    </row>
    <row r="75" spans="2:9" ht="9.9499999999999993" customHeight="1" x14ac:dyDescent="0.15">
      <c r="B75" s="186" t="s">
        <v>113</v>
      </c>
      <c r="C75" s="187"/>
      <c r="D75" s="186" t="s">
        <v>114</v>
      </c>
      <c r="E75" s="188"/>
      <c r="F75" s="187"/>
      <c r="G75" s="46">
        <f>G76</f>
        <v>280000</v>
      </c>
      <c r="H75" s="47">
        <f>H76</f>
        <v>279786.77</v>
      </c>
      <c r="I75" s="65">
        <f t="shared" si="2"/>
        <v>0.99923846428571439</v>
      </c>
    </row>
    <row r="76" spans="2:9" ht="9.9499999999999993" customHeight="1" x14ac:dyDescent="0.15">
      <c r="B76" s="174">
        <v>3721</v>
      </c>
      <c r="C76" s="176"/>
      <c r="D76" s="174" t="s">
        <v>191</v>
      </c>
      <c r="E76" s="175"/>
      <c r="F76" s="176"/>
      <c r="G76" s="44">
        <v>280000</v>
      </c>
      <c r="H76" s="45">
        <v>279786.77</v>
      </c>
      <c r="I76" s="66">
        <f t="shared" si="2"/>
        <v>0.99923846428571439</v>
      </c>
    </row>
    <row r="77" spans="2:9" s="33" customFormat="1" ht="15" customHeight="1" x14ac:dyDescent="0.15">
      <c r="B77" s="181" t="s">
        <v>175</v>
      </c>
      <c r="C77" s="182"/>
      <c r="D77" s="183" t="s">
        <v>176</v>
      </c>
      <c r="E77" s="184"/>
      <c r="F77" s="185"/>
      <c r="G77" s="51">
        <f t="shared" ref="G77:H80" si="3">G78</f>
        <v>8000</v>
      </c>
      <c r="H77" s="51">
        <f t="shared" si="3"/>
        <v>7210.5</v>
      </c>
      <c r="I77" s="64">
        <f t="shared" si="2"/>
        <v>0.90131249999999996</v>
      </c>
    </row>
    <row r="78" spans="2:9" ht="9.9499999999999993" customHeight="1" x14ac:dyDescent="0.15">
      <c r="B78" s="186" t="s">
        <v>80</v>
      </c>
      <c r="C78" s="187"/>
      <c r="D78" s="186" t="s">
        <v>81</v>
      </c>
      <c r="E78" s="188"/>
      <c r="F78" s="187"/>
      <c r="G78" s="46">
        <f t="shared" si="3"/>
        <v>8000</v>
      </c>
      <c r="H78" s="46">
        <f t="shared" si="3"/>
        <v>7210.5</v>
      </c>
      <c r="I78" s="65">
        <f t="shared" si="2"/>
        <v>0.90131249999999996</v>
      </c>
    </row>
    <row r="79" spans="2:9" ht="9.9499999999999993" customHeight="1" x14ac:dyDescent="0.15">
      <c r="B79" s="186" t="s">
        <v>82</v>
      </c>
      <c r="C79" s="187"/>
      <c r="D79" s="186" t="s">
        <v>83</v>
      </c>
      <c r="E79" s="188"/>
      <c r="F79" s="187"/>
      <c r="G79" s="46">
        <f t="shared" si="3"/>
        <v>8000</v>
      </c>
      <c r="H79" s="46">
        <f t="shared" si="3"/>
        <v>7210.5</v>
      </c>
      <c r="I79" s="65">
        <f t="shared" si="2"/>
        <v>0.90131249999999996</v>
      </c>
    </row>
    <row r="80" spans="2:9" ht="9.9499999999999993" customHeight="1" x14ac:dyDescent="0.15">
      <c r="B80" s="186">
        <v>329</v>
      </c>
      <c r="C80" s="187"/>
      <c r="D80" s="186" t="s">
        <v>103</v>
      </c>
      <c r="E80" s="188"/>
      <c r="F80" s="187"/>
      <c r="G80" s="46">
        <f t="shared" si="3"/>
        <v>8000</v>
      </c>
      <c r="H80" s="46">
        <f t="shared" si="3"/>
        <v>7210.5</v>
      </c>
      <c r="I80" s="65">
        <f t="shared" si="2"/>
        <v>0.90131249999999996</v>
      </c>
    </row>
    <row r="81" spans="2:9" ht="9.9499999999999993" customHeight="1" x14ac:dyDescent="0.15">
      <c r="B81" s="174">
        <v>3299</v>
      </c>
      <c r="C81" s="176"/>
      <c r="D81" s="174" t="s">
        <v>103</v>
      </c>
      <c r="E81" s="175"/>
      <c r="F81" s="176"/>
      <c r="G81" s="44">
        <v>8000</v>
      </c>
      <c r="H81" s="45">
        <v>7210.5</v>
      </c>
      <c r="I81" s="66">
        <f t="shared" si="2"/>
        <v>0.90131249999999996</v>
      </c>
    </row>
    <row r="82" spans="2:9" s="25" customFormat="1" ht="15" customHeight="1" x14ac:dyDescent="0.15">
      <c r="B82" s="181" t="s">
        <v>181</v>
      </c>
      <c r="C82" s="182"/>
      <c r="D82" s="183" t="s">
        <v>194</v>
      </c>
      <c r="E82" s="184"/>
      <c r="F82" s="185"/>
      <c r="G82" s="51">
        <f>G83</f>
        <v>118400</v>
      </c>
      <c r="H82" s="51">
        <f>H83</f>
        <v>118495.99999999999</v>
      </c>
      <c r="I82" s="64">
        <f t="shared" si="2"/>
        <v>1.0008108108108107</v>
      </c>
    </row>
    <row r="83" spans="2:9" ht="9.9499999999999993" customHeight="1" x14ac:dyDescent="0.15">
      <c r="B83" s="186" t="s">
        <v>80</v>
      </c>
      <c r="C83" s="187"/>
      <c r="D83" s="186" t="s">
        <v>81</v>
      </c>
      <c r="E83" s="188"/>
      <c r="F83" s="187"/>
      <c r="G83" s="46">
        <f>G84+G87</f>
        <v>118400</v>
      </c>
      <c r="H83" s="46">
        <f>H84+H87</f>
        <v>118495.99999999999</v>
      </c>
      <c r="I83" s="65">
        <f t="shared" si="2"/>
        <v>1.0008108108108107</v>
      </c>
    </row>
    <row r="84" spans="2:9" ht="9.9499999999999993" customHeight="1" x14ac:dyDescent="0.15">
      <c r="B84" s="186">
        <v>31</v>
      </c>
      <c r="C84" s="187"/>
      <c r="D84" s="186" t="s">
        <v>117</v>
      </c>
      <c r="E84" s="188"/>
      <c r="F84" s="187"/>
      <c r="G84" s="46">
        <f>G85</f>
        <v>100</v>
      </c>
      <c r="H84" s="46">
        <f>H85</f>
        <v>54.54</v>
      </c>
      <c r="I84" s="65">
        <f t="shared" si="2"/>
        <v>0.5454</v>
      </c>
    </row>
    <row r="85" spans="2:9" ht="9.9499999999999993" customHeight="1" x14ac:dyDescent="0.15">
      <c r="B85" s="186">
        <v>313</v>
      </c>
      <c r="C85" s="187"/>
      <c r="D85" s="186" t="s">
        <v>119</v>
      </c>
      <c r="E85" s="188"/>
      <c r="F85" s="187"/>
      <c r="G85" s="46">
        <f>G86</f>
        <v>100</v>
      </c>
      <c r="H85" s="46">
        <f>H86</f>
        <v>54.54</v>
      </c>
      <c r="I85" s="65">
        <f t="shared" si="2"/>
        <v>0.5454</v>
      </c>
    </row>
    <row r="86" spans="2:9" ht="9.9499999999999993" customHeight="1" x14ac:dyDescent="0.15">
      <c r="B86" s="174">
        <v>3132</v>
      </c>
      <c r="C86" s="176"/>
      <c r="D86" s="174" t="s">
        <v>240</v>
      </c>
      <c r="E86" s="175"/>
      <c r="F86" s="176"/>
      <c r="G86" s="44">
        <v>100</v>
      </c>
      <c r="H86" s="45">
        <v>54.54</v>
      </c>
      <c r="I86" s="66">
        <f t="shared" si="2"/>
        <v>0.5454</v>
      </c>
    </row>
    <row r="87" spans="2:9" ht="9.9499999999999993" customHeight="1" x14ac:dyDescent="0.15">
      <c r="B87" s="189" t="s">
        <v>82</v>
      </c>
      <c r="C87" s="189"/>
      <c r="D87" s="189" t="s">
        <v>83</v>
      </c>
      <c r="E87" s="189"/>
      <c r="F87" s="189"/>
      <c r="G87" s="46">
        <f>G88+G90+G92</f>
        <v>118300</v>
      </c>
      <c r="H87" s="46">
        <f>H88+H90+H92</f>
        <v>118441.45999999999</v>
      </c>
      <c r="I87" s="65">
        <f t="shared" si="2"/>
        <v>1.0011957734573118</v>
      </c>
    </row>
    <row r="88" spans="2:9" ht="9.9499999999999993" customHeight="1" x14ac:dyDescent="0.15">
      <c r="B88" s="186">
        <v>321</v>
      </c>
      <c r="C88" s="187"/>
      <c r="D88" s="186" t="s">
        <v>85</v>
      </c>
      <c r="E88" s="188"/>
      <c r="F88" s="187"/>
      <c r="G88" s="46">
        <f>G89</f>
        <v>95700</v>
      </c>
      <c r="H88" s="46">
        <f>H89</f>
        <v>94753.02</v>
      </c>
      <c r="I88" s="65">
        <f t="shared" si="2"/>
        <v>0.99010470219435742</v>
      </c>
    </row>
    <row r="89" spans="2:9" ht="9.9499999999999993" customHeight="1" x14ac:dyDescent="0.15">
      <c r="B89" s="69">
        <v>3211</v>
      </c>
      <c r="C89" s="70"/>
      <c r="D89" s="174" t="s">
        <v>138</v>
      </c>
      <c r="E89" s="175"/>
      <c r="F89" s="176"/>
      <c r="G89" s="44">
        <v>95700</v>
      </c>
      <c r="H89" s="45">
        <v>94753.02</v>
      </c>
      <c r="I89" s="66">
        <f t="shared" si="2"/>
        <v>0.99010470219435742</v>
      </c>
    </row>
    <row r="90" spans="2:9" s="30" customFormat="1" ht="9.9499999999999993" customHeight="1" x14ac:dyDescent="0.15">
      <c r="B90" s="67">
        <v>322</v>
      </c>
      <c r="C90" s="68"/>
      <c r="D90" s="186" t="s">
        <v>89</v>
      </c>
      <c r="E90" s="188"/>
      <c r="F90" s="187"/>
      <c r="G90" s="46">
        <f>G91</f>
        <v>5000</v>
      </c>
      <c r="H90" s="46">
        <f>H91</f>
        <v>707.81</v>
      </c>
      <c r="I90" s="65">
        <f t="shared" si="2"/>
        <v>0.14156199999999999</v>
      </c>
    </row>
    <row r="91" spans="2:9" ht="9.9499999999999993" customHeight="1" x14ac:dyDescent="0.15">
      <c r="B91" s="174">
        <v>3221</v>
      </c>
      <c r="C91" s="176"/>
      <c r="D91" s="174" t="s">
        <v>235</v>
      </c>
      <c r="E91" s="175"/>
      <c r="F91" s="176"/>
      <c r="G91" s="44">
        <v>5000</v>
      </c>
      <c r="H91" s="45">
        <v>707.81</v>
      </c>
      <c r="I91" s="66">
        <f t="shared" si="2"/>
        <v>0.14156199999999999</v>
      </c>
    </row>
    <row r="92" spans="2:9" ht="9.9499999999999993" customHeight="1" x14ac:dyDescent="0.15">
      <c r="B92" s="186">
        <v>323</v>
      </c>
      <c r="C92" s="187"/>
      <c r="D92" s="186" t="s">
        <v>94</v>
      </c>
      <c r="E92" s="188"/>
      <c r="F92" s="187"/>
      <c r="G92" s="46">
        <f>SUM(G93:G94)</f>
        <v>17600</v>
      </c>
      <c r="H92" s="46">
        <f>SUM(H93:H94)</f>
        <v>22980.629999999997</v>
      </c>
      <c r="I92" s="65">
        <f t="shared" si="2"/>
        <v>1.3057176136363635</v>
      </c>
    </row>
    <row r="93" spans="2:9" ht="9.9499999999999993" customHeight="1" x14ac:dyDescent="0.15">
      <c r="B93" s="174">
        <v>3232</v>
      </c>
      <c r="C93" s="176"/>
      <c r="D93" s="202" t="s">
        <v>144</v>
      </c>
      <c r="E93" s="203"/>
      <c r="F93" s="204"/>
      <c r="G93" s="44">
        <v>16600</v>
      </c>
      <c r="H93" s="45">
        <v>22253.46</v>
      </c>
      <c r="I93" s="66">
        <f t="shared" si="2"/>
        <v>1.3405698795180723</v>
      </c>
    </row>
    <row r="94" spans="2:9" ht="9.9499999999999993" customHeight="1" x14ac:dyDescent="0.15">
      <c r="B94" s="69">
        <v>3237</v>
      </c>
      <c r="C94" s="70"/>
      <c r="D94" s="174" t="s">
        <v>186</v>
      </c>
      <c r="E94" s="175"/>
      <c r="F94" s="176"/>
      <c r="G94" s="44">
        <v>1000</v>
      </c>
      <c r="H94" s="45">
        <v>727.17</v>
      </c>
      <c r="I94" s="66">
        <f t="shared" si="2"/>
        <v>0.72716999999999998</v>
      </c>
    </row>
    <row r="95" spans="2:9" s="56" customFormat="1" ht="27" customHeight="1" x14ac:dyDescent="0.15">
      <c r="B95" s="181" t="s">
        <v>187</v>
      </c>
      <c r="C95" s="182"/>
      <c r="D95" s="183" t="s">
        <v>188</v>
      </c>
      <c r="E95" s="184"/>
      <c r="F95" s="185"/>
      <c r="G95" s="51">
        <f>G96</f>
        <v>125700</v>
      </c>
      <c r="H95" s="51">
        <f>H96+H120</f>
        <v>134048.39000000001</v>
      </c>
      <c r="I95" s="64">
        <f t="shared" si="2"/>
        <v>1.0664151949085123</v>
      </c>
    </row>
    <row r="96" spans="2:9" ht="9.9499999999999993" customHeight="1" x14ac:dyDescent="0.15">
      <c r="B96" s="186" t="s">
        <v>80</v>
      </c>
      <c r="C96" s="187"/>
      <c r="D96" s="186" t="s">
        <v>81</v>
      </c>
      <c r="E96" s="188"/>
      <c r="F96" s="187"/>
      <c r="G96" s="46">
        <f>G97+G113+G116</f>
        <v>125700</v>
      </c>
      <c r="H96" s="46">
        <f>H97+H113+H116</f>
        <v>130935.89000000001</v>
      </c>
      <c r="I96" s="65">
        <f t="shared" si="2"/>
        <v>1.0416538583929993</v>
      </c>
    </row>
    <row r="97" spans="2:9" ht="9.9499999999999993" customHeight="1" x14ac:dyDescent="0.15">
      <c r="B97" s="186" t="s">
        <v>82</v>
      </c>
      <c r="C97" s="187"/>
      <c r="D97" s="186" t="s">
        <v>83</v>
      </c>
      <c r="E97" s="188"/>
      <c r="F97" s="187"/>
      <c r="G97" s="46">
        <f>G98+G100+G105+G111</f>
        <v>125700</v>
      </c>
      <c r="H97" s="46">
        <f>H98+H100+H105+H111</f>
        <v>94278.94</v>
      </c>
      <c r="I97" s="65">
        <f t="shared" si="2"/>
        <v>0.75003134447096265</v>
      </c>
    </row>
    <row r="98" spans="2:9" ht="9.9499999999999993" customHeight="1" x14ac:dyDescent="0.15">
      <c r="B98" s="186">
        <v>321</v>
      </c>
      <c r="C98" s="187"/>
      <c r="D98" s="186" t="s">
        <v>85</v>
      </c>
      <c r="E98" s="188"/>
      <c r="F98" s="187"/>
      <c r="G98" s="46">
        <f>G99</f>
        <v>13200</v>
      </c>
      <c r="H98" s="46">
        <f>H99</f>
        <v>13449.6</v>
      </c>
      <c r="I98" s="65">
        <f t="shared" si="2"/>
        <v>1.018909090909091</v>
      </c>
    </row>
    <row r="99" spans="2:9" ht="9.9499999999999993" customHeight="1" x14ac:dyDescent="0.15">
      <c r="B99" s="174">
        <v>3211</v>
      </c>
      <c r="C99" s="176"/>
      <c r="D99" s="174" t="s">
        <v>138</v>
      </c>
      <c r="E99" s="175"/>
      <c r="F99" s="176"/>
      <c r="G99" s="44">
        <v>13200</v>
      </c>
      <c r="H99" s="45">
        <v>13449.6</v>
      </c>
      <c r="I99" s="66">
        <f t="shared" si="2"/>
        <v>1.018909090909091</v>
      </c>
    </row>
    <row r="100" spans="2:9" ht="9.9499999999999993" customHeight="1" x14ac:dyDescent="0.15">
      <c r="B100" s="186">
        <v>322</v>
      </c>
      <c r="C100" s="187"/>
      <c r="D100" s="186" t="s">
        <v>89</v>
      </c>
      <c r="E100" s="188"/>
      <c r="F100" s="187"/>
      <c r="G100" s="46">
        <f>SUM(G101:G104)</f>
        <v>101000</v>
      </c>
      <c r="H100" s="46">
        <f>SUM(H101:H104)</f>
        <v>50434.26</v>
      </c>
      <c r="I100" s="65">
        <f t="shared" si="2"/>
        <v>0.49934910891089113</v>
      </c>
    </row>
    <row r="101" spans="2:9" ht="9.9499999999999993" customHeight="1" x14ac:dyDescent="0.15">
      <c r="B101" s="174">
        <v>3221</v>
      </c>
      <c r="C101" s="176"/>
      <c r="D101" s="221" t="s">
        <v>235</v>
      </c>
      <c r="E101" s="222"/>
      <c r="F101" s="223"/>
      <c r="G101" s="44">
        <v>1000</v>
      </c>
      <c r="H101" s="45">
        <v>1193.02</v>
      </c>
      <c r="I101" s="66">
        <f t="shared" si="2"/>
        <v>1.19302</v>
      </c>
    </row>
    <row r="102" spans="2:9" ht="9.9499999999999993" customHeight="1" x14ac:dyDescent="0.15">
      <c r="B102" s="174">
        <v>3222</v>
      </c>
      <c r="C102" s="176"/>
      <c r="D102" s="174" t="s">
        <v>150</v>
      </c>
      <c r="E102" s="175"/>
      <c r="F102" s="176"/>
      <c r="G102" s="44">
        <v>0</v>
      </c>
      <c r="H102" s="45">
        <v>2280.58</v>
      </c>
      <c r="I102" s="66">
        <f t="shared" si="2"/>
        <v>0</v>
      </c>
    </row>
    <row r="103" spans="2:9" ht="9.9499999999999993" customHeight="1" x14ac:dyDescent="0.15">
      <c r="B103" s="174">
        <v>3223</v>
      </c>
      <c r="C103" s="176"/>
      <c r="D103" s="221" t="s">
        <v>136</v>
      </c>
      <c r="E103" s="222"/>
      <c r="F103" s="223"/>
      <c r="G103" s="44">
        <v>100000</v>
      </c>
      <c r="H103" s="45">
        <v>45200.66</v>
      </c>
      <c r="I103" s="66">
        <f t="shared" si="2"/>
        <v>0.45200660000000004</v>
      </c>
    </row>
    <row r="104" spans="2:9" ht="9.9499999999999993" customHeight="1" x14ac:dyDescent="0.15">
      <c r="B104" s="174">
        <v>3224</v>
      </c>
      <c r="C104" s="176"/>
      <c r="D104" s="174" t="s">
        <v>183</v>
      </c>
      <c r="E104" s="175"/>
      <c r="F104" s="176"/>
      <c r="G104" s="44">
        <v>0</v>
      </c>
      <c r="H104" s="45">
        <v>1760</v>
      </c>
      <c r="I104" s="66">
        <f t="shared" si="2"/>
        <v>0</v>
      </c>
    </row>
    <row r="105" spans="2:9" ht="9.9499999999999993" customHeight="1" x14ac:dyDescent="0.15">
      <c r="B105" s="186">
        <v>323</v>
      </c>
      <c r="C105" s="187"/>
      <c r="D105" s="186" t="s">
        <v>94</v>
      </c>
      <c r="E105" s="188"/>
      <c r="F105" s="187"/>
      <c r="G105" s="46">
        <f>SUM(G106:G110)</f>
        <v>11500</v>
      </c>
      <c r="H105" s="46">
        <f>SUM(H106:H110)</f>
        <v>21825.870000000003</v>
      </c>
      <c r="I105" s="65">
        <f t="shared" si="2"/>
        <v>1.8979017391304349</v>
      </c>
    </row>
    <row r="106" spans="2:9" ht="9.9499999999999993" customHeight="1" x14ac:dyDescent="0.15">
      <c r="B106" s="174">
        <v>3231</v>
      </c>
      <c r="C106" s="176"/>
      <c r="D106" s="174" t="s">
        <v>195</v>
      </c>
      <c r="E106" s="175"/>
      <c r="F106" s="176"/>
      <c r="G106" s="44">
        <v>2000</v>
      </c>
      <c r="H106" s="45">
        <v>3306.76</v>
      </c>
      <c r="I106" s="66">
        <f t="shared" si="2"/>
        <v>1.6533800000000001</v>
      </c>
    </row>
    <row r="107" spans="2:9" ht="9.9499999999999993" customHeight="1" x14ac:dyDescent="0.15">
      <c r="B107" s="174">
        <v>3232</v>
      </c>
      <c r="C107" s="176"/>
      <c r="D107" s="202" t="s">
        <v>144</v>
      </c>
      <c r="E107" s="203"/>
      <c r="F107" s="204"/>
      <c r="G107" s="44">
        <v>5000</v>
      </c>
      <c r="H107" s="45">
        <v>3975</v>
      </c>
      <c r="I107" s="66">
        <f t="shared" si="2"/>
        <v>0.79500000000000004</v>
      </c>
    </row>
    <row r="108" spans="2:9" ht="9.9499999999999993" customHeight="1" x14ac:dyDescent="0.15">
      <c r="B108" s="174">
        <v>3234</v>
      </c>
      <c r="C108" s="176"/>
      <c r="D108" s="202" t="s">
        <v>149</v>
      </c>
      <c r="E108" s="203"/>
      <c r="F108" s="204"/>
      <c r="G108" s="44">
        <v>4500</v>
      </c>
      <c r="H108" s="45">
        <v>2634.11</v>
      </c>
      <c r="I108" s="66">
        <f t="shared" si="2"/>
        <v>0.58535777777777775</v>
      </c>
    </row>
    <row r="109" spans="2:9" ht="9.9499999999999993" customHeight="1" x14ac:dyDescent="0.15">
      <c r="B109" s="69">
        <v>3236</v>
      </c>
      <c r="C109" s="70"/>
      <c r="D109" s="202" t="s">
        <v>190</v>
      </c>
      <c r="E109" s="203"/>
      <c r="F109" s="204"/>
      <c r="G109" s="44">
        <v>0</v>
      </c>
      <c r="H109" s="45">
        <v>11160</v>
      </c>
      <c r="I109" s="66">
        <f t="shared" si="2"/>
        <v>0</v>
      </c>
    </row>
    <row r="110" spans="2:9" ht="9.9499999999999993" customHeight="1" x14ac:dyDescent="0.15">
      <c r="B110" s="69">
        <v>3237</v>
      </c>
      <c r="C110" s="70"/>
      <c r="D110" s="202" t="s">
        <v>186</v>
      </c>
      <c r="E110" s="203"/>
      <c r="F110" s="204"/>
      <c r="G110" s="44">
        <v>0</v>
      </c>
      <c r="H110" s="45">
        <v>750</v>
      </c>
      <c r="I110" s="66">
        <f t="shared" si="2"/>
        <v>0</v>
      </c>
    </row>
    <row r="111" spans="2:9" ht="9.9499999999999993" customHeight="1" x14ac:dyDescent="0.15">
      <c r="B111" s="186">
        <v>329</v>
      </c>
      <c r="C111" s="187"/>
      <c r="D111" s="186" t="s">
        <v>103</v>
      </c>
      <c r="E111" s="188"/>
      <c r="F111" s="187"/>
      <c r="G111" s="46">
        <f>G112</f>
        <v>0</v>
      </c>
      <c r="H111" s="46">
        <f>H112</f>
        <v>8569.2099999999991</v>
      </c>
      <c r="I111" s="66">
        <f t="shared" si="2"/>
        <v>0</v>
      </c>
    </row>
    <row r="112" spans="2:9" ht="9.9499999999999993" customHeight="1" x14ac:dyDescent="0.15">
      <c r="B112" s="174">
        <v>3293</v>
      </c>
      <c r="C112" s="176"/>
      <c r="D112" s="202" t="s">
        <v>141</v>
      </c>
      <c r="E112" s="203"/>
      <c r="F112" s="204"/>
      <c r="G112" s="44">
        <v>0</v>
      </c>
      <c r="H112" s="45">
        <v>8569.2099999999991</v>
      </c>
      <c r="I112" s="66">
        <f t="shared" si="2"/>
        <v>0</v>
      </c>
    </row>
    <row r="113" spans="2:9" ht="9.9499999999999993" customHeight="1" x14ac:dyDescent="0.15">
      <c r="B113" s="186">
        <v>34</v>
      </c>
      <c r="C113" s="187"/>
      <c r="D113" s="186" t="s">
        <v>107</v>
      </c>
      <c r="E113" s="188"/>
      <c r="F113" s="187"/>
      <c r="G113" s="46">
        <f>G114</f>
        <v>0</v>
      </c>
      <c r="H113" s="46">
        <f>H114</f>
        <v>185.19</v>
      </c>
      <c r="I113" s="65">
        <f t="shared" si="2"/>
        <v>0</v>
      </c>
    </row>
    <row r="114" spans="2:9" ht="9.9499999999999993" customHeight="1" x14ac:dyDescent="0.15">
      <c r="B114" s="186">
        <v>343</v>
      </c>
      <c r="C114" s="187"/>
      <c r="D114" s="205" t="s">
        <v>109</v>
      </c>
      <c r="E114" s="206"/>
      <c r="F114" s="207"/>
      <c r="G114" s="46">
        <f>G115</f>
        <v>0</v>
      </c>
      <c r="H114" s="46">
        <f>H115</f>
        <v>185.19</v>
      </c>
      <c r="I114" s="65">
        <f t="shared" si="2"/>
        <v>0</v>
      </c>
    </row>
    <row r="115" spans="2:9" ht="9.9499999999999993" customHeight="1" x14ac:dyDescent="0.15">
      <c r="B115" s="174">
        <v>3433</v>
      </c>
      <c r="C115" s="176"/>
      <c r="D115" s="202" t="s">
        <v>154</v>
      </c>
      <c r="E115" s="203"/>
      <c r="F115" s="204"/>
      <c r="G115" s="44">
        <v>0</v>
      </c>
      <c r="H115" s="45">
        <v>185.19</v>
      </c>
      <c r="I115" s="66">
        <f t="shared" si="2"/>
        <v>0</v>
      </c>
    </row>
    <row r="116" spans="2:9" ht="9.9499999999999993" customHeight="1" x14ac:dyDescent="0.15">
      <c r="B116" s="186">
        <v>37</v>
      </c>
      <c r="C116" s="187"/>
      <c r="D116" s="186" t="s">
        <v>112</v>
      </c>
      <c r="E116" s="188"/>
      <c r="F116" s="187"/>
      <c r="G116" s="46">
        <f>G117</f>
        <v>0</v>
      </c>
      <c r="H116" s="46">
        <f>H117</f>
        <v>36471.760000000002</v>
      </c>
      <c r="I116" s="65">
        <f t="shared" si="2"/>
        <v>0</v>
      </c>
    </row>
    <row r="117" spans="2:9" ht="9.9499999999999993" customHeight="1" x14ac:dyDescent="0.15">
      <c r="B117" s="186">
        <v>372</v>
      </c>
      <c r="C117" s="187"/>
      <c r="D117" s="224" t="s">
        <v>114</v>
      </c>
      <c r="E117" s="225"/>
      <c r="F117" s="226"/>
      <c r="G117" s="46">
        <f>SUM(G118:G119)</f>
        <v>0</v>
      </c>
      <c r="H117" s="46">
        <f>SUM(H118:H119)</f>
        <v>36471.760000000002</v>
      </c>
      <c r="I117" s="65">
        <f t="shared" si="2"/>
        <v>0</v>
      </c>
    </row>
    <row r="118" spans="2:9" ht="9.9499999999999993" customHeight="1" x14ac:dyDescent="0.15">
      <c r="B118" s="174">
        <v>3721</v>
      </c>
      <c r="C118" s="176"/>
      <c r="D118" s="202" t="s">
        <v>191</v>
      </c>
      <c r="E118" s="203"/>
      <c r="F118" s="204"/>
      <c r="G118" s="44">
        <v>0</v>
      </c>
      <c r="H118" s="45">
        <v>24656.18</v>
      </c>
      <c r="I118" s="66">
        <f t="shared" si="2"/>
        <v>0</v>
      </c>
    </row>
    <row r="119" spans="2:9" ht="9.9499999999999993" customHeight="1" x14ac:dyDescent="0.15">
      <c r="B119" s="174">
        <v>3722</v>
      </c>
      <c r="C119" s="176"/>
      <c r="D119" s="202" t="s">
        <v>192</v>
      </c>
      <c r="E119" s="203"/>
      <c r="F119" s="204"/>
      <c r="G119" s="44">
        <v>0</v>
      </c>
      <c r="H119" s="45">
        <v>11815.58</v>
      </c>
      <c r="I119" s="66">
        <f t="shared" si="2"/>
        <v>0</v>
      </c>
    </row>
    <row r="120" spans="2:9" ht="9.9499999999999993" customHeight="1" x14ac:dyDescent="0.15">
      <c r="B120" s="186">
        <v>4</v>
      </c>
      <c r="C120" s="187"/>
      <c r="D120" s="186" t="s">
        <v>180</v>
      </c>
      <c r="E120" s="188"/>
      <c r="F120" s="187"/>
      <c r="G120" s="46">
        <f t="shared" ref="G120:H122" si="4">G121</f>
        <v>0</v>
      </c>
      <c r="H120" s="46">
        <f t="shared" si="4"/>
        <v>3112.5</v>
      </c>
      <c r="I120" s="65">
        <f t="shared" si="2"/>
        <v>0</v>
      </c>
    </row>
    <row r="121" spans="2:9" ht="9.9499999999999993" customHeight="1" x14ac:dyDescent="0.15">
      <c r="B121" s="186">
        <v>42</v>
      </c>
      <c r="C121" s="187"/>
      <c r="D121" s="186" t="s">
        <v>243</v>
      </c>
      <c r="E121" s="188"/>
      <c r="F121" s="187"/>
      <c r="G121" s="46">
        <f t="shared" si="4"/>
        <v>0</v>
      </c>
      <c r="H121" s="46">
        <f t="shared" si="4"/>
        <v>3112.5</v>
      </c>
      <c r="I121" s="65">
        <f t="shared" si="2"/>
        <v>0</v>
      </c>
    </row>
    <row r="122" spans="2:9" ht="9.9499999999999993" customHeight="1" x14ac:dyDescent="0.15">
      <c r="B122" s="186">
        <v>422</v>
      </c>
      <c r="C122" s="187"/>
      <c r="D122" s="186" t="s">
        <v>115</v>
      </c>
      <c r="E122" s="188"/>
      <c r="F122" s="187"/>
      <c r="G122" s="47">
        <f t="shared" si="4"/>
        <v>0</v>
      </c>
      <c r="H122" s="47">
        <f t="shared" si="4"/>
        <v>3112.5</v>
      </c>
      <c r="I122" s="65">
        <f t="shared" si="2"/>
        <v>0</v>
      </c>
    </row>
    <row r="123" spans="2:9" ht="9.9499999999999993" customHeight="1" x14ac:dyDescent="0.15">
      <c r="B123" s="174">
        <v>4221</v>
      </c>
      <c r="C123" s="176"/>
      <c r="D123" s="174" t="s">
        <v>178</v>
      </c>
      <c r="E123" s="175"/>
      <c r="F123" s="176"/>
      <c r="G123" s="44">
        <v>0</v>
      </c>
      <c r="H123" s="45">
        <v>3112.5</v>
      </c>
      <c r="I123" s="66">
        <f t="shared" si="2"/>
        <v>0</v>
      </c>
    </row>
    <row r="124" spans="2:9" ht="24.75" customHeight="1" x14ac:dyDescent="0.15">
      <c r="B124" s="178" t="s">
        <v>199</v>
      </c>
      <c r="C124" s="180"/>
      <c r="D124" s="178" t="s">
        <v>200</v>
      </c>
      <c r="E124" s="179"/>
      <c r="F124" s="180"/>
      <c r="G124" s="52">
        <f>G125+G137</f>
        <v>866500</v>
      </c>
      <c r="H124" s="52">
        <f>H125+H137</f>
        <v>805010.97</v>
      </c>
      <c r="I124" s="63">
        <f t="shared" si="2"/>
        <v>0.92903747259088287</v>
      </c>
    </row>
    <row r="125" spans="2:9" s="29" customFormat="1" ht="15" customHeight="1" x14ac:dyDescent="0.15">
      <c r="B125" s="190" t="s">
        <v>148</v>
      </c>
      <c r="C125" s="190"/>
      <c r="D125" s="191" t="s">
        <v>116</v>
      </c>
      <c r="E125" s="191"/>
      <c r="F125" s="191"/>
      <c r="G125" s="51">
        <f>G126</f>
        <v>683500</v>
      </c>
      <c r="H125" s="51">
        <f>H126</f>
        <v>619726.04</v>
      </c>
      <c r="I125" s="64">
        <f t="shared" si="2"/>
        <v>0.90669501097293348</v>
      </c>
    </row>
    <row r="126" spans="2:9" s="29" customFormat="1" ht="9.9499999999999993" customHeight="1" x14ac:dyDescent="0.15">
      <c r="B126" s="186" t="s">
        <v>80</v>
      </c>
      <c r="C126" s="187"/>
      <c r="D126" s="186" t="s">
        <v>81</v>
      </c>
      <c r="E126" s="188"/>
      <c r="F126" s="187"/>
      <c r="G126" s="48">
        <f>G127+G134</f>
        <v>683500</v>
      </c>
      <c r="H126" s="48">
        <f>H127+H134</f>
        <v>619726.04</v>
      </c>
      <c r="I126" s="65">
        <f t="shared" si="2"/>
        <v>0.90669501097293348</v>
      </c>
    </row>
    <row r="127" spans="2:9" s="29" customFormat="1" ht="9.9499999999999993" customHeight="1" x14ac:dyDescent="0.15">
      <c r="B127" s="186">
        <v>31</v>
      </c>
      <c r="C127" s="187"/>
      <c r="D127" s="186" t="s">
        <v>117</v>
      </c>
      <c r="E127" s="188"/>
      <c r="F127" s="187"/>
      <c r="G127" s="48">
        <f>G128+G130+G132</f>
        <v>676500</v>
      </c>
      <c r="H127" s="48">
        <f>H128+H130+H132</f>
        <v>614202.20000000007</v>
      </c>
      <c r="I127" s="65">
        <f t="shared" si="2"/>
        <v>0.90791160384331127</v>
      </c>
    </row>
    <row r="128" spans="2:9" ht="9.9499999999999993" customHeight="1" x14ac:dyDescent="0.15">
      <c r="B128" s="186">
        <v>311</v>
      </c>
      <c r="C128" s="187"/>
      <c r="D128" s="186" t="s">
        <v>151</v>
      </c>
      <c r="E128" s="188"/>
      <c r="F128" s="187"/>
      <c r="G128" s="46">
        <f>G129</f>
        <v>520000</v>
      </c>
      <c r="H128" s="46">
        <f>H129</f>
        <v>491883.7</v>
      </c>
      <c r="I128" s="65">
        <f t="shared" si="2"/>
        <v>0.94593019230769237</v>
      </c>
    </row>
    <row r="129" spans="2:9" ht="9.9499999999999993" customHeight="1" x14ac:dyDescent="0.15">
      <c r="B129" s="174">
        <v>3111</v>
      </c>
      <c r="C129" s="176"/>
      <c r="D129" s="174" t="s">
        <v>152</v>
      </c>
      <c r="E129" s="175"/>
      <c r="F129" s="176"/>
      <c r="G129" s="44">
        <v>520000</v>
      </c>
      <c r="H129" s="45">
        <v>491883.7</v>
      </c>
      <c r="I129" s="66">
        <f t="shared" si="2"/>
        <v>0.94593019230769237</v>
      </c>
    </row>
    <row r="130" spans="2:9" ht="9.9499999999999993" customHeight="1" x14ac:dyDescent="0.15">
      <c r="B130" s="186">
        <v>312</v>
      </c>
      <c r="C130" s="187"/>
      <c r="D130" s="186" t="s">
        <v>118</v>
      </c>
      <c r="E130" s="188"/>
      <c r="F130" s="187"/>
      <c r="G130" s="46">
        <f>G131</f>
        <v>61500</v>
      </c>
      <c r="H130" s="46">
        <f>H131</f>
        <v>39778.230000000003</v>
      </c>
      <c r="I130" s="65">
        <f t="shared" si="2"/>
        <v>0.64680048780487809</v>
      </c>
    </row>
    <row r="131" spans="2:9" ht="9.9499999999999993" customHeight="1" x14ac:dyDescent="0.15">
      <c r="B131" s="177">
        <v>3121</v>
      </c>
      <c r="C131" s="177"/>
      <c r="D131" s="177" t="s">
        <v>118</v>
      </c>
      <c r="E131" s="177"/>
      <c r="F131" s="177"/>
      <c r="G131" s="44">
        <v>61500</v>
      </c>
      <c r="H131" s="45">
        <v>39778.230000000003</v>
      </c>
      <c r="I131" s="66">
        <f t="shared" si="2"/>
        <v>0.64680048780487809</v>
      </c>
    </row>
    <row r="132" spans="2:9" s="30" customFormat="1" ht="9.9499999999999993" customHeight="1" x14ac:dyDescent="0.15">
      <c r="B132" s="186">
        <v>313</v>
      </c>
      <c r="C132" s="187"/>
      <c r="D132" s="193" t="s">
        <v>119</v>
      </c>
      <c r="E132" s="194"/>
      <c r="F132" s="195"/>
      <c r="G132" s="46">
        <f>G133</f>
        <v>95000</v>
      </c>
      <c r="H132" s="46">
        <f>H133</f>
        <v>82540.27</v>
      </c>
      <c r="I132" s="65">
        <f t="shared" si="2"/>
        <v>0.86884494736842111</v>
      </c>
    </row>
    <row r="133" spans="2:9" ht="9.9499999999999993" customHeight="1" x14ac:dyDescent="0.15">
      <c r="B133" s="174">
        <v>3132</v>
      </c>
      <c r="C133" s="176"/>
      <c r="D133" s="174" t="s">
        <v>240</v>
      </c>
      <c r="E133" s="175"/>
      <c r="F133" s="176"/>
      <c r="G133" s="44">
        <v>95000</v>
      </c>
      <c r="H133" s="45">
        <v>82540.27</v>
      </c>
      <c r="I133" s="66">
        <f t="shared" si="2"/>
        <v>0.86884494736842111</v>
      </c>
    </row>
    <row r="134" spans="2:9" ht="9.9499999999999993" customHeight="1" x14ac:dyDescent="0.15">
      <c r="B134" s="189" t="s">
        <v>82</v>
      </c>
      <c r="C134" s="189"/>
      <c r="D134" s="189" t="s">
        <v>83</v>
      </c>
      <c r="E134" s="189"/>
      <c r="F134" s="189"/>
      <c r="G134" s="44">
        <f>G135</f>
        <v>7000</v>
      </c>
      <c r="H134" s="44">
        <f>H135</f>
        <v>5523.84</v>
      </c>
      <c r="I134" s="66">
        <f t="shared" si="2"/>
        <v>0.78912000000000004</v>
      </c>
    </row>
    <row r="135" spans="2:9" ht="9.9499999999999993" customHeight="1" x14ac:dyDescent="0.15">
      <c r="B135" s="186" t="s">
        <v>84</v>
      </c>
      <c r="C135" s="187"/>
      <c r="D135" s="186" t="s">
        <v>85</v>
      </c>
      <c r="E135" s="188"/>
      <c r="F135" s="187"/>
      <c r="G135" s="46">
        <f>G136</f>
        <v>7000</v>
      </c>
      <c r="H135" s="46">
        <f>H136</f>
        <v>5523.84</v>
      </c>
      <c r="I135" s="65">
        <f t="shared" si="2"/>
        <v>0.78912000000000004</v>
      </c>
    </row>
    <row r="136" spans="2:9" ht="9.9499999999999993" customHeight="1" x14ac:dyDescent="0.15">
      <c r="B136" s="174">
        <v>3212</v>
      </c>
      <c r="C136" s="176"/>
      <c r="D136" s="196" t="s">
        <v>182</v>
      </c>
      <c r="E136" s="197"/>
      <c r="F136" s="198"/>
      <c r="G136" s="44">
        <v>7000</v>
      </c>
      <c r="H136" s="45">
        <v>5523.84</v>
      </c>
      <c r="I136" s="66">
        <f t="shared" si="2"/>
        <v>0.78912000000000004</v>
      </c>
    </row>
    <row r="137" spans="2:9" s="29" customFormat="1" ht="24.75" customHeight="1" x14ac:dyDescent="0.15">
      <c r="B137" s="190" t="s">
        <v>187</v>
      </c>
      <c r="C137" s="190"/>
      <c r="D137" s="191" t="s">
        <v>188</v>
      </c>
      <c r="E137" s="191"/>
      <c r="F137" s="191"/>
      <c r="G137" s="51">
        <f>G138</f>
        <v>183000</v>
      </c>
      <c r="H137" s="51">
        <f>H138+H151</f>
        <v>185284.93</v>
      </c>
      <c r="I137" s="64">
        <f t="shared" ref="I137:I200" si="5">+IFERROR(H137/G137,)</f>
        <v>1.0124859562841531</v>
      </c>
    </row>
    <row r="138" spans="2:9" ht="9.9499999999999993" customHeight="1" x14ac:dyDescent="0.15">
      <c r="B138" s="186" t="s">
        <v>80</v>
      </c>
      <c r="C138" s="187"/>
      <c r="D138" s="186" t="s">
        <v>81</v>
      </c>
      <c r="E138" s="188"/>
      <c r="F138" s="187"/>
      <c r="G138" s="46">
        <f>G139+G148</f>
        <v>183000</v>
      </c>
      <c r="H138" s="46">
        <f>H139+H148</f>
        <v>171034.93</v>
      </c>
      <c r="I138" s="65">
        <f t="shared" si="5"/>
        <v>0.93461710382513652</v>
      </c>
    </row>
    <row r="139" spans="2:9" ht="9.9499999999999993" customHeight="1" x14ac:dyDescent="0.15">
      <c r="B139" s="189" t="s">
        <v>82</v>
      </c>
      <c r="C139" s="189"/>
      <c r="D139" s="189" t="s">
        <v>83</v>
      </c>
      <c r="E139" s="189"/>
      <c r="F139" s="189"/>
      <c r="G139" s="46">
        <f>G140+G145</f>
        <v>183000</v>
      </c>
      <c r="H139" s="46">
        <f>H140+H145</f>
        <v>170104.59</v>
      </c>
      <c r="I139" s="65">
        <f t="shared" si="5"/>
        <v>0.92953327868852453</v>
      </c>
    </row>
    <row r="140" spans="2:9" ht="9.9499999999999993" customHeight="1" x14ac:dyDescent="0.15">
      <c r="B140" s="186">
        <v>322</v>
      </c>
      <c r="C140" s="187"/>
      <c r="D140" s="186" t="s">
        <v>89</v>
      </c>
      <c r="E140" s="188"/>
      <c r="F140" s="187"/>
      <c r="G140" s="46">
        <f>SUM(G141:G144)</f>
        <v>168000</v>
      </c>
      <c r="H140" s="46">
        <f>SUM(H141:H144)</f>
        <v>140346.94</v>
      </c>
      <c r="I140" s="65">
        <f t="shared" si="5"/>
        <v>0.83539845238095245</v>
      </c>
    </row>
    <row r="141" spans="2:9" ht="9.9499999999999993" customHeight="1" x14ac:dyDescent="0.15">
      <c r="B141" s="174" t="s">
        <v>90</v>
      </c>
      <c r="C141" s="176"/>
      <c r="D141" s="174" t="s">
        <v>137</v>
      </c>
      <c r="E141" s="175"/>
      <c r="F141" s="176"/>
      <c r="G141" s="44">
        <v>11000</v>
      </c>
      <c r="H141" s="45">
        <v>3431.13</v>
      </c>
      <c r="I141" s="66">
        <f t="shared" si="5"/>
        <v>0.31192090909090908</v>
      </c>
    </row>
    <row r="142" spans="2:9" ht="9.9499999999999993" customHeight="1" x14ac:dyDescent="0.15">
      <c r="B142" s="69">
        <v>3222</v>
      </c>
      <c r="C142" s="70"/>
      <c r="D142" s="174" t="s">
        <v>150</v>
      </c>
      <c r="E142" s="175"/>
      <c r="F142" s="176"/>
      <c r="G142" s="44">
        <v>150000</v>
      </c>
      <c r="H142" s="45">
        <v>127735.81</v>
      </c>
      <c r="I142" s="66">
        <f t="shared" si="5"/>
        <v>0.85157206666666663</v>
      </c>
    </row>
    <row r="143" spans="2:9" ht="9.9499999999999993" customHeight="1" x14ac:dyDescent="0.15">
      <c r="B143" s="69">
        <v>3225</v>
      </c>
      <c r="C143" s="70"/>
      <c r="D143" s="174" t="s">
        <v>236</v>
      </c>
      <c r="E143" s="175"/>
      <c r="F143" s="176"/>
      <c r="G143" s="44">
        <v>5000</v>
      </c>
      <c r="H143" s="45">
        <v>6718.5</v>
      </c>
      <c r="I143" s="66">
        <f t="shared" si="5"/>
        <v>1.3436999999999999</v>
      </c>
    </row>
    <row r="144" spans="2:9" ht="9.9499999999999993" customHeight="1" x14ac:dyDescent="0.15">
      <c r="B144" s="174">
        <v>3227</v>
      </c>
      <c r="C144" s="176"/>
      <c r="D144" s="174" t="s">
        <v>244</v>
      </c>
      <c r="E144" s="175"/>
      <c r="F144" s="176"/>
      <c r="G144" s="44">
        <v>2000</v>
      </c>
      <c r="H144" s="45">
        <v>2461.5</v>
      </c>
      <c r="I144" s="66">
        <f t="shared" si="5"/>
        <v>1.23075</v>
      </c>
    </row>
    <row r="145" spans="2:9" ht="9.9499999999999993" customHeight="1" x14ac:dyDescent="0.15">
      <c r="B145" s="186">
        <v>323</v>
      </c>
      <c r="C145" s="187"/>
      <c r="D145" s="186" t="s">
        <v>89</v>
      </c>
      <c r="E145" s="188"/>
      <c r="F145" s="187"/>
      <c r="G145" s="46">
        <f>SUM(G146:G147)</f>
        <v>15000</v>
      </c>
      <c r="H145" s="46">
        <f>SUM(H146:H147)</f>
        <v>29757.649999999998</v>
      </c>
      <c r="I145" s="65">
        <f t="shared" si="5"/>
        <v>1.9838433333333332</v>
      </c>
    </row>
    <row r="146" spans="2:9" ht="9.9499999999999993" customHeight="1" x14ac:dyDescent="0.15">
      <c r="B146" s="174">
        <v>3232</v>
      </c>
      <c r="C146" s="176"/>
      <c r="D146" s="174" t="s">
        <v>144</v>
      </c>
      <c r="E146" s="175"/>
      <c r="F146" s="176"/>
      <c r="G146" s="44">
        <v>15000</v>
      </c>
      <c r="H146" s="45">
        <v>24022.85</v>
      </c>
      <c r="I146" s="66">
        <f t="shared" si="5"/>
        <v>1.6015233333333332</v>
      </c>
    </row>
    <row r="147" spans="2:9" ht="9.9499999999999993" customHeight="1" x14ac:dyDescent="0.15">
      <c r="B147" s="174">
        <v>3234</v>
      </c>
      <c r="C147" s="176"/>
      <c r="D147" s="174" t="s">
        <v>149</v>
      </c>
      <c r="E147" s="175"/>
      <c r="F147" s="176"/>
      <c r="G147" s="44">
        <v>0</v>
      </c>
      <c r="H147" s="45">
        <v>5734.8</v>
      </c>
      <c r="I147" s="66">
        <f t="shared" si="5"/>
        <v>0</v>
      </c>
    </row>
    <row r="148" spans="2:9" ht="9.9499999999999993" customHeight="1" x14ac:dyDescent="0.15">
      <c r="B148" s="186">
        <v>34</v>
      </c>
      <c r="C148" s="187"/>
      <c r="D148" s="186" t="s">
        <v>107</v>
      </c>
      <c r="E148" s="188"/>
      <c r="F148" s="187"/>
      <c r="G148" s="46">
        <f>G149</f>
        <v>0</v>
      </c>
      <c r="H148" s="46">
        <f>H149</f>
        <v>930.34</v>
      </c>
      <c r="I148" s="65">
        <f t="shared" si="5"/>
        <v>0</v>
      </c>
    </row>
    <row r="149" spans="2:9" ht="9.9499999999999993" customHeight="1" x14ac:dyDescent="0.15">
      <c r="B149" s="186">
        <v>343</v>
      </c>
      <c r="C149" s="187"/>
      <c r="D149" s="205" t="s">
        <v>109</v>
      </c>
      <c r="E149" s="206"/>
      <c r="F149" s="207"/>
      <c r="G149" s="46">
        <f>G150</f>
        <v>0</v>
      </c>
      <c r="H149" s="46">
        <f>H150</f>
        <v>930.34</v>
      </c>
      <c r="I149" s="65">
        <f t="shared" si="5"/>
        <v>0</v>
      </c>
    </row>
    <row r="150" spans="2:9" ht="9.9499999999999993" customHeight="1" x14ac:dyDescent="0.15">
      <c r="B150" s="174">
        <v>3431</v>
      </c>
      <c r="C150" s="176"/>
      <c r="D150" s="202" t="s">
        <v>239</v>
      </c>
      <c r="E150" s="203"/>
      <c r="F150" s="204"/>
      <c r="G150" s="44">
        <v>0</v>
      </c>
      <c r="H150" s="45">
        <v>930.34</v>
      </c>
      <c r="I150" s="66">
        <f t="shared" si="5"/>
        <v>0</v>
      </c>
    </row>
    <row r="151" spans="2:9" ht="9.9499999999999993" customHeight="1" x14ac:dyDescent="0.15">
      <c r="B151" s="186">
        <v>4</v>
      </c>
      <c r="C151" s="187"/>
      <c r="D151" s="186" t="s">
        <v>180</v>
      </c>
      <c r="E151" s="188"/>
      <c r="F151" s="187"/>
      <c r="G151" s="46">
        <f t="shared" ref="G151:H153" si="6">G152</f>
        <v>0</v>
      </c>
      <c r="H151" s="46">
        <f t="shared" si="6"/>
        <v>14250</v>
      </c>
      <c r="I151" s="65">
        <f t="shared" si="5"/>
        <v>0</v>
      </c>
    </row>
    <row r="152" spans="2:9" ht="9.9499999999999993" customHeight="1" x14ac:dyDescent="0.15">
      <c r="B152" s="186">
        <v>42</v>
      </c>
      <c r="C152" s="187"/>
      <c r="D152" s="186" t="s">
        <v>243</v>
      </c>
      <c r="E152" s="188"/>
      <c r="F152" s="187"/>
      <c r="G152" s="46">
        <f t="shared" si="6"/>
        <v>0</v>
      </c>
      <c r="H152" s="46">
        <f t="shared" si="6"/>
        <v>14250</v>
      </c>
      <c r="I152" s="65">
        <f t="shared" si="5"/>
        <v>0</v>
      </c>
    </row>
    <row r="153" spans="2:9" ht="9.9499999999999993" customHeight="1" x14ac:dyDescent="0.15">
      <c r="B153" s="186">
        <v>422</v>
      </c>
      <c r="C153" s="187"/>
      <c r="D153" s="186" t="s">
        <v>115</v>
      </c>
      <c r="E153" s="188"/>
      <c r="F153" s="187"/>
      <c r="G153" s="46">
        <f t="shared" si="6"/>
        <v>0</v>
      </c>
      <c r="H153" s="46">
        <f t="shared" si="6"/>
        <v>14250</v>
      </c>
      <c r="I153" s="65">
        <f t="shared" si="5"/>
        <v>0</v>
      </c>
    </row>
    <row r="154" spans="2:9" ht="9.9499999999999993" customHeight="1" x14ac:dyDescent="0.15">
      <c r="B154" s="174">
        <v>4221</v>
      </c>
      <c r="C154" s="176"/>
      <c r="D154" s="174" t="s">
        <v>178</v>
      </c>
      <c r="E154" s="175"/>
      <c r="F154" s="176"/>
      <c r="G154" s="44">
        <v>0</v>
      </c>
      <c r="H154" s="45">
        <v>14250</v>
      </c>
      <c r="I154" s="66">
        <f t="shared" si="5"/>
        <v>0</v>
      </c>
    </row>
    <row r="155" spans="2:9" s="25" customFormat="1" ht="24.75" customHeight="1" x14ac:dyDescent="0.15">
      <c r="B155" s="192" t="s">
        <v>155</v>
      </c>
      <c r="C155" s="192"/>
      <c r="D155" s="192" t="s">
        <v>156</v>
      </c>
      <c r="E155" s="192"/>
      <c r="F155" s="192"/>
      <c r="G155" s="52">
        <f t="shared" ref="G155:H157" si="7">G156</f>
        <v>98000</v>
      </c>
      <c r="H155" s="52">
        <f t="shared" si="7"/>
        <v>98000</v>
      </c>
      <c r="I155" s="63">
        <f t="shared" si="5"/>
        <v>1</v>
      </c>
    </row>
    <row r="156" spans="2:9" s="29" customFormat="1" ht="15" customHeight="1" x14ac:dyDescent="0.15">
      <c r="B156" s="190" t="s">
        <v>148</v>
      </c>
      <c r="C156" s="190"/>
      <c r="D156" s="191" t="s">
        <v>116</v>
      </c>
      <c r="E156" s="191"/>
      <c r="F156" s="191"/>
      <c r="G156" s="51">
        <f t="shared" si="7"/>
        <v>98000</v>
      </c>
      <c r="H156" s="51">
        <f t="shared" si="7"/>
        <v>98000</v>
      </c>
      <c r="I156" s="64">
        <f t="shared" si="5"/>
        <v>1</v>
      </c>
    </row>
    <row r="157" spans="2:9" ht="9.9499999999999993" customHeight="1" x14ac:dyDescent="0.15">
      <c r="B157" s="189" t="s">
        <v>80</v>
      </c>
      <c r="C157" s="189"/>
      <c r="D157" s="189" t="s">
        <v>81</v>
      </c>
      <c r="E157" s="189"/>
      <c r="F157" s="189"/>
      <c r="G157" s="46">
        <f t="shared" si="7"/>
        <v>98000</v>
      </c>
      <c r="H157" s="46">
        <f t="shared" si="7"/>
        <v>98000</v>
      </c>
      <c r="I157" s="65">
        <f t="shared" si="5"/>
        <v>1</v>
      </c>
    </row>
    <row r="158" spans="2:9" ht="9.9499999999999993" customHeight="1" x14ac:dyDescent="0.15">
      <c r="B158" s="189">
        <v>32</v>
      </c>
      <c r="C158" s="189"/>
      <c r="D158" s="189" t="s">
        <v>83</v>
      </c>
      <c r="E158" s="189"/>
      <c r="F158" s="189"/>
      <c r="G158" s="46">
        <f>G159</f>
        <v>98000</v>
      </c>
      <c r="H158" s="46">
        <f>H159</f>
        <v>98000</v>
      </c>
      <c r="I158" s="65">
        <f t="shared" si="5"/>
        <v>1</v>
      </c>
    </row>
    <row r="159" spans="2:9" ht="9.9499999999999993" customHeight="1" x14ac:dyDescent="0.15">
      <c r="B159" s="186">
        <v>323</v>
      </c>
      <c r="C159" s="187"/>
      <c r="D159" s="186" t="s">
        <v>94</v>
      </c>
      <c r="E159" s="188"/>
      <c r="F159" s="187"/>
      <c r="G159" s="46">
        <f>G160</f>
        <v>98000</v>
      </c>
      <c r="H159" s="46">
        <f>H160</f>
        <v>98000</v>
      </c>
      <c r="I159" s="65">
        <f t="shared" si="5"/>
        <v>1</v>
      </c>
    </row>
    <row r="160" spans="2:9" ht="9.9499999999999993" customHeight="1" x14ac:dyDescent="0.15">
      <c r="B160" s="174">
        <v>3232</v>
      </c>
      <c r="C160" s="176"/>
      <c r="D160" s="177" t="s">
        <v>144</v>
      </c>
      <c r="E160" s="177"/>
      <c r="F160" s="177"/>
      <c r="G160" s="44">
        <v>98000</v>
      </c>
      <c r="H160" s="45">
        <v>98000</v>
      </c>
      <c r="I160" s="66">
        <f t="shared" si="5"/>
        <v>1</v>
      </c>
    </row>
    <row r="161" spans="2:9" s="25" customFormat="1" ht="24.75" customHeight="1" x14ac:dyDescent="0.15">
      <c r="B161" s="192" t="s">
        <v>157</v>
      </c>
      <c r="C161" s="192"/>
      <c r="D161" s="192" t="s">
        <v>158</v>
      </c>
      <c r="E161" s="192"/>
      <c r="F161" s="192"/>
      <c r="G161" s="52">
        <f t="shared" ref="G161:H163" si="8">G162</f>
        <v>117000</v>
      </c>
      <c r="H161" s="52">
        <f t="shared" si="8"/>
        <v>104953.20000000001</v>
      </c>
      <c r="I161" s="63">
        <f t="shared" si="5"/>
        <v>0.89703589743589751</v>
      </c>
    </row>
    <row r="162" spans="2:9" s="29" customFormat="1" ht="15" customHeight="1" x14ac:dyDescent="0.15">
      <c r="B162" s="190" t="s">
        <v>148</v>
      </c>
      <c r="C162" s="190"/>
      <c r="D162" s="191" t="s">
        <v>116</v>
      </c>
      <c r="E162" s="191"/>
      <c r="F162" s="191"/>
      <c r="G162" s="51">
        <f t="shared" si="8"/>
        <v>117000</v>
      </c>
      <c r="H162" s="51">
        <f t="shared" si="8"/>
        <v>104953.20000000001</v>
      </c>
      <c r="I162" s="64">
        <f t="shared" si="5"/>
        <v>0.89703589743589751</v>
      </c>
    </row>
    <row r="163" spans="2:9" ht="9.9499999999999993" customHeight="1" x14ac:dyDescent="0.15">
      <c r="B163" s="189" t="s">
        <v>80</v>
      </c>
      <c r="C163" s="189"/>
      <c r="D163" s="189" t="s">
        <v>81</v>
      </c>
      <c r="E163" s="189"/>
      <c r="F163" s="189"/>
      <c r="G163" s="46">
        <f t="shared" si="8"/>
        <v>117000</v>
      </c>
      <c r="H163" s="46">
        <f t="shared" si="8"/>
        <v>104953.20000000001</v>
      </c>
      <c r="I163" s="65">
        <f t="shared" si="5"/>
        <v>0.89703589743589751</v>
      </c>
    </row>
    <row r="164" spans="2:9" ht="9.9499999999999993" customHeight="1" x14ac:dyDescent="0.15">
      <c r="B164" s="189">
        <v>31</v>
      </c>
      <c r="C164" s="189"/>
      <c r="D164" s="189" t="s">
        <v>117</v>
      </c>
      <c r="E164" s="189"/>
      <c r="F164" s="189"/>
      <c r="G164" s="46">
        <f>G165+G167</f>
        <v>117000</v>
      </c>
      <c r="H164" s="46">
        <f>H165+H167</f>
        <v>104953.20000000001</v>
      </c>
      <c r="I164" s="65">
        <f t="shared" si="5"/>
        <v>0.89703589743589751</v>
      </c>
    </row>
    <row r="165" spans="2:9" ht="9.9499999999999993" customHeight="1" x14ac:dyDescent="0.15">
      <c r="B165" s="186">
        <v>311</v>
      </c>
      <c r="C165" s="187"/>
      <c r="D165" s="186" t="s">
        <v>151</v>
      </c>
      <c r="E165" s="188"/>
      <c r="F165" s="187"/>
      <c r="G165" s="46">
        <f>G166</f>
        <v>100000</v>
      </c>
      <c r="H165" s="46">
        <f>H166</f>
        <v>90088.57</v>
      </c>
      <c r="I165" s="65">
        <f t="shared" si="5"/>
        <v>0.90088570000000012</v>
      </c>
    </row>
    <row r="166" spans="2:9" ht="9.9499999999999993" customHeight="1" x14ac:dyDescent="0.15">
      <c r="B166" s="174">
        <v>3111</v>
      </c>
      <c r="C166" s="176"/>
      <c r="D166" s="174" t="s">
        <v>152</v>
      </c>
      <c r="E166" s="175"/>
      <c r="F166" s="176"/>
      <c r="G166" s="44">
        <v>100000</v>
      </c>
      <c r="H166" s="45">
        <v>90088.57</v>
      </c>
      <c r="I166" s="66">
        <f t="shared" si="5"/>
        <v>0.90088570000000012</v>
      </c>
    </row>
    <row r="167" spans="2:9" s="30" customFormat="1" ht="9.9499999999999993" customHeight="1" x14ac:dyDescent="0.15">
      <c r="B167" s="186">
        <v>313</v>
      </c>
      <c r="C167" s="187"/>
      <c r="D167" s="193" t="s">
        <v>119</v>
      </c>
      <c r="E167" s="194"/>
      <c r="F167" s="195"/>
      <c r="G167" s="46">
        <f>G168</f>
        <v>17000</v>
      </c>
      <c r="H167" s="46">
        <f>H168</f>
        <v>14864.63</v>
      </c>
      <c r="I167" s="65">
        <f t="shared" si="5"/>
        <v>0.87439</v>
      </c>
    </row>
    <row r="168" spans="2:9" ht="9.9499999999999993" customHeight="1" x14ac:dyDescent="0.15">
      <c r="B168" s="174">
        <v>3132</v>
      </c>
      <c r="C168" s="176"/>
      <c r="D168" s="174" t="s">
        <v>240</v>
      </c>
      <c r="E168" s="175"/>
      <c r="F168" s="176"/>
      <c r="G168" s="44">
        <v>17000</v>
      </c>
      <c r="H168" s="45">
        <v>14864.63</v>
      </c>
      <c r="I168" s="66">
        <f t="shared" si="5"/>
        <v>0.87439</v>
      </c>
    </row>
    <row r="169" spans="2:9" s="25" customFormat="1" ht="24.75" customHeight="1" x14ac:dyDescent="0.15">
      <c r="B169" s="192" t="s">
        <v>159</v>
      </c>
      <c r="C169" s="192"/>
      <c r="D169" s="192" t="s">
        <v>160</v>
      </c>
      <c r="E169" s="192"/>
      <c r="F169" s="192"/>
      <c r="G169" s="52">
        <f>G170+G182</f>
        <v>438200</v>
      </c>
      <c r="H169" s="52">
        <f>H170+H182</f>
        <v>413850.22</v>
      </c>
      <c r="I169" s="63">
        <f t="shared" si="5"/>
        <v>0.94443226837060701</v>
      </c>
    </row>
    <row r="170" spans="2:9" s="29" customFormat="1" ht="15" customHeight="1" x14ac:dyDescent="0.15">
      <c r="B170" s="190" t="s">
        <v>148</v>
      </c>
      <c r="C170" s="190"/>
      <c r="D170" s="191" t="s">
        <v>116</v>
      </c>
      <c r="E170" s="191"/>
      <c r="F170" s="191"/>
      <c r="G170" s="51">
        <f>G171</f>
        <v>163200</v>
      </c>
      <c r="H170" s="51">
        <f>H171</f>
        <v>144367.22</v>
      </c>
      <c r="I170" s="64">
        <f t="shared" si="5"/>
        <v>0.88460306372549025</v>
      </c>
    </row>
    <row r="171" spans="2:9" ht="9.9499999999999993" customHeight="1" x14ac:dyDescent="0.15">
      <c r="B171" s="189" t="s">
        <v>80</v>
      </c>
      <c r="C171" s="189"/>
      <c r="D171" s="189" t="s">
        <v>81</v>
      </c>
      <c r="E171" s="189"/>
      <c r="F171" s="189"/>
      <c r="G171" s="46">
        <f>G172+G179</f>
        <v>163200</v>
      </c>
      <c r="H171" s="46">
        <f>H172+H179</f>
        <v>144367.22</v>
      </c>
      <c r="I171" s="65">
        <f t="shared" si="5"/>
        <v>0.88460306372549025</v>
      </c>
    </row>
    <row r="172" spans="2:9" ht="9.9499999999999993" customHeight="1" x14ac:dyDescent="0.15">
      <c r="B172" s="189">
        <v>31</v>
      </c>
      <c r="C172" s="189"/>
      <c r="D172" s="189" t="s">
        <v>117</v>
      </c>
      <c r="E172" s="189"/>
      <c r="F172" s="189"/>
      <c r="G172" s="46">
        <f>G173+G175+G177</f>
        <v>158000</v>
      </c>
      <c r="H172" s="46">
        <f>H173+H175+H177</f>
        <v>140967.22</v>
      </c>
      <c r="I172" s="65">
        <f t="shared" si="5"/>
        <v>0.89219759493670892</v>
      </c>
    </row>
    <row r="173" spans="2:9" ht="9.9499999999999993" customHeight="1" x14ac:dyDescent="0.15">
      <c r="B173" s="186">
        <v>311</v>
      </c>
      <c r="C173" s="187"/>
      <c r="D173" s="186" t="s">
        <v>151</v>
      </c>
      <c r="E173" s="188"/>
      <c r="F173" s="187"/>
      <c r="G173" s="46">
        <f>G174</f>
        <v>105000</v>
      </c>
      <c r="H173" s="46">
        <f>H174</f>
        <v>96741.04</v>
      </c>
      <c r="I173" s="65">
        <f t="shared" si="5"/>
        <v>0.92134323809523799</v>
      </c>
    </row>
    <row r="174" spans="2:9" ht="9.9499999999999993" customHeight="1" x14ac:dyDescent="0.15">
      <c r="B174" s="174">
        <v>3111</v>
      </c>
      <c r="C174" s="176"/>
      <c r="D174" s="174" t="s">
        <v>152</v>
      </c>
      <c r="E174" s="175"/>
      <c r="F174" s="176"/>
      <c r="G174" s="44">
        <v>105000</v>
      </c>
      <c r="H174" s="45">
        <v>96741.04</v>
      </c>
      <c r="I174" s="66">
        <f t="shared" si="5"/>
        <v>0.92134323809523799</v>
      </c>
    </row>
    <row r="175" spans="2:9" ht="9.9499999999999993" customHeight="1" x14ac:dyDescent="0.15">
      <c r="B175" s="186">
        <v>312</v>
      </c>
      <c r="C175" s="187"/>
      <c r="D175" s="186" t="s">
        <v>118</v>
      </c>
      <c r="E175" s="188"/>
      <c r="F175" s="187"/>
      <c r="G175" s="46">
        <f>G176</f>
        <v>33000</v>
      </c>
      <c r="H175" s="46">
        <f>H176</f>
        <v>28263.8</v>
      </c>
      <c r="I175" s="65">
        <f t="shared" si="5"/>
        <v>0.85647878787878784</v>
      </c>
    </row>
    <row r="176" spans="2:9" ht="9.9499999999999993" customHeight="1" x14ac:dyDescent="0.15">
      <c r="B176" s="177">
        <v>3121</v>
      </c>
      <c r="C176" s="177"/>
      <c r="D176" s="177" t="s">
        <v>118</v>
      </c>
      <c r="E176" s="177"/>
      <c r="F176" s="177"/>
      <c r="G176" s="44">
        <v>33000</v>
      </c>
      <c r="H176" s="45">
        <v>28263.8</v>
      </c>
      <c r="I176" s="65">
        <f t="shared" si="5"/>
        <v>0.85647878787878784</v>
      </c>
    </row>
    <row r="177" spans="2:9" s="30" customFormat="1" ht="9.9499999999999993" customHeight="1" x14ac:dyDescent="0.15">
      <c r="B177" s="67">
        <v>313</v>
      </c>
      <c r="C177" s="68"/>
      <c r="D177" s="193" t="s">
        <v>119</v>
      </c>
      <c r="E177" s="194"/>
      <c r="F177" s="195"/>
      <c r="G177" s="46">
        <f>G178</f>
        <v>20000</v>
      </c>
      <c r="H177" s="46">
        <f>H178</f>
        <v>15962.38</v>
      </c>
      <c r="I177" s="65">
        <f t="shared" si="5"/>
        <v>0.79811899999999991</v>
      </c>
    </row>
    <row r="178" spans="2:9" ht="9.9499999999999993" customHeight="1" x14ac:dyDescent="0.15">
      <c r="B178" s="69">
        <v>3132</v>
      </c>
      <c r="C178" s="70"/>
      <c r="D178" s="174" t="s">
        <v>240</v>
      </c>
      <c r="E178" s="175"/>
      <c r="F178" s="176"/>
      <c r="G178" s="44">
        <v>20000</v>
      </c>
      <c r="H178" s="45">
        <v>15962.38</v>
      </c>
      <c r="I178" s="66">
        <f t="shared" si="5"/>
        <v>0.79811899999999991</v>
      </c>
    </row>
    <row r="179" spans="2:9" ht="9.9499999999999993" customHeight="1" x14ac:dyDescent="0.15">
      <c r="B179" s="189" t="s">
        <v>82</v>
      </c>
      <c r="C179" s="189"/>
      <c r="D179" s="189" t="s">
        <v>83</v>
      </c>
      <c r="E179" s="189"/>
      <c r="F179" s="189"/>
      <c r="G179" s="46">
        <f>G180</f>
        <v>5200</v>
      </c>
      <c r="H179" s="46">
        <f>H180</f>
        <v>3400</v>
      </c>
      <c r="I179" s="65">
        <f t="shared" si="5"/>
        <v>0.65384615384615385</v>
      </c>
    </row>
    <row r="180" spans="2:9" ht="9.9499999999999993" customHeight="1" x14ac:dyDescent="0.15">
      <c r="B180" s="186" t="s">
        <v>84</v>
      </c>
      <c r="C180" s="187"/>
      <c r="D180" s="186" t="s">
        <v>85</v>
      </c>
      <c r="E180" s="188"/>
      <c r="F180" s="187"/>
      <c r="G180" s="46">
        <f>G181</f>
        <v>5200</v>
      </c>
      <c r="H180" s="46">
        <f>H181</f>
        <v>3400</v>
      </c>
      <c r="I180" s="65">
        <f t="shared" si="5"/>
        <v>0.65384615384615385</v>
      </c>
    </row>
    <row r="181" spans="2:9" ht="9.9499999999999993" customHeight="1" x14ac:dyDescent="0.15">
      <c r="B181" s="174">
        <v>3212</v>
      </c>
      <c r="C181" s="176"/>
      <c r="D181" s="196" t="s">
        <v>182</v>
      </c>
      <c r="E181" s="197"/>
      <c r="F181" s="198"/>
      <c r="G181" s="44">
        <v>5200</v>
      </c>
      <c r="H181" s="45">
        <v>3400</v>
      </c>
      <c r="I181" s="66">
        <f t="shared" si="5"/>
        <v>0.65384615384615385</v>
      </c>
    </row>
    <row r="182" spans="2:9" s="31" customFormat="1" ht="15" customHeight="1" x14ac:dyDescent="0.15">
      <c r="B182" s="190" t="s">
        <v>161</v>
      </c>
      <c r="C182" s="190"/>
      <c r="D182" s="191" t="s">
        <v>166</v>
      </c>
      <c r="E182" s="191"/>
      <c r="F182" s="191"/>
      <c r="G182" s="51">
        <f>G183</f>
        <v>275000</v>
      </c>
      <c r="H182" s="51">
        <f>H183</f>
        <v>269483</v>
      </c>
      <c r="I182" s="64">
        <f t="shared" si="5"/>
        <v>0.97993818181818182</v>
      </c>
    </row>
    <row r="183" spans="2:9" ht="9.9499999999999993" customHeight="1" x14ac:dyDescent="0.15">
      <c r="B183" s="189" t="s">
        <v>80</v>
      </c>
      <c r="C183" s="189"/>
      <c r="D183" s="189" t="s">
        <v>81</v>
      </c>
      <c r="E183" s="189"/>
      <c r="F183" s="189"/>
      <c r="G183" s="46">
        <f>G184+G191</f>
        <v>275000</v>
      </c>
      <c r="H183" s="46">
        <f>H184+H191</f>
        <v>269483</v>
      </c>
      <c r="I183" s="65">
        <f t="shared" si="5"/>
        <v>0.97993818181818182</v>
      </c>
    </row>
    <row r="184" spans="2:9" ht="9.9499999999999993" customHeight="1" x14ac:dyDescent="0.15">
      <c r="B184" s="189">
        <v>31</v>
      </c>
      <c r="C184" s="189"/>
      <c r="D184" s="189" t="s">
        <v>117</v>
      </c>
      <c r="E184" s="189"/>
      <c r="F184" s="189"/>
      <c r="G184" s="46">
        <f>G185+G187+G189</f>
        <v>262000</v>
      </c>
      <c r="H184" s="46">
        <f>H185+H187+H189</f>
        <v>256630.83</v>
      </c>
      <c r="I184" s="65">
        <f t="shared" si="5"/>
        <v>0.97950698473282438</v>
      </c>
    </row>
    <row r="185" spans="2:9" ht="9.9499999999999993" customHeight="1" x14ac:dyDescent="0.15">
      <c r="B185" s="186">
        <v>311</v>
      </c>
      <c r="C185" s="187"/>
      <c r="D185" s="186" t="s">
        <v>151</v>
      </c>
      <c r="E185" s="188"/>
      <c r="F185" s="187"/>
      <c r="G185" s="46">
        <f>G186</f>
        <v>210000</v>
      </c>
      <c r="H185" s="46">
        <f>H186</f>
        <v>206605.36</v>
      </c>
      <c r="I185" s="65">
        <f t="shared" si="5"/>
        <v>0.9838350476190475</v>
      </c>
    </row>
    <row r="186" spans="2:9" ht="9.9499999999999993" customHeight="1" x14ac:dyDescent="0.15">
      <c r="B186" s="174">
        <v>3111</v>
      </c>
      <c r="C186" s="176"/>
      <c r="D186" s="174" t="s">
        <v>152</v>
      </c>
      <c r="E186" s="175"/>
      <c r="F186" s="176"/>
      <c r="G186" s="44">
        <v>210000</v>
      </c>
      <c r="H186" s="45">
        <v>206605.36</v>
      </c>
      <c r="I186" s="66">
        <f t="shared" si="5"/>
        <v>0.9838350476190475</v>
      </c>
    </row>
    <row r="187" spans="2:9" ht="9.9499999999999993" customHeight="1" x14ac:dyDescent="0.15">
      <c r="B187" s="186">
        <v>312</v>
      </c>
      <c r="C187" s="187"/>
      <c r="D187" s="186" t="s">
        <v>118</v>
      </c>
      <c r="E187" s="188"/>
      <c r="F187" s="187"/>
      <c r="G187" s="46">
        <f>G188</f>
        <v>18500</v>
      </c>
      <c r="H187" s="46">
        <f>H188</f>
        <v>18163</v>
      </c>
      <c r="I187" s="65">
        <f t="shared" si="5"/>
        <v>0.98178378378378384</v>
      </c>
    </row>
    <row r="188" spans="2:9" ht="9.9499999999999993" customHeight="1" x14ac:dyDescent="0.15">
      <c r="B188" s="177">
        <v>3121</v>
      </c>
      <c r="C188" s="177"/>
      <c r="D188" s="177" t="s">
        <v>118</v>
      </c>
      <c r="E188" s="177"/>
      <c r="F188" s="177"/>
      <c r="G188" s="44">
        <v>18500</v>
      </c>
      <c r="H188" s="45">
        <v>18163</v>
      </c>
      <c r="I188" s="66">
        <f t="shared" si="5"/>
        <v>0.98178378378378384</v>
      </c>
    </row>
    <row r="189" spans="2:9" s="30" customFormat="1" ht="9.9499999999999993" customHeight="1" x14ac:dyDescent="0.15">
      <c r="B189" s="186">
        <v>313</v>
      </c>
      <c r="C189" s="187"/>
      <c r="D189" s="193" t="s">
        <v>119</v>
      </c>
      <c r="E189" s="194"/>
      <c r="F189" s="195"/>
      <c r="G189" s="46">
        <f>G190</f>
        <v>33500</v>
      </c>
      <c r="H189" s="46">
        <f>H190</f>
        <v>31862.47</v>
      </c>
      <c r="I189" s="65">
        <f t="shared" si="5"/>
        <v>0.95111850746268656</v>
      </c>
    </row>
    <row r="190" spans="2:9" ht="9.9499999999999993" customHeight="1" x14ac:dyDescent="0.15">
      <c r="B190" s="174">
        <v>3132</v>
      </c>
      <c r="C190" s="176"/>
      <c r="D190" s="174" t="s">
        <v>240</v>
      </c>
      <c r="E190" s="175"/>
      <c r="F190" s="176"/>
      <c r="G190" s="44">
        <v>33500</v>
      </c>
      <c r="H190" s="45">
        <v>31862.47</v>
      </c>
      <c r="I190" s="66">
        <f t="shared" si="5"/>
        <v>0.95111850746268656</v>
      </c>
    </row>
    <row r="191" spans="2:9" ht="9.9499999999999993" customHeight="1" x14ac:dyDescent="0.15">
      <c r="B191" s="189" t="s">
        <v>82</v>
      </c>
      <c r="C191" s="189"/>
      <c r="D191" s="189" t="s">
        <v>83</v>
      </c>
      <c r="E191" s="189"/>
      <c r="F191" s="189"/>
      <c r="G191" s="46">
        <f>G192</f>
        <v>13000</v>
      </c>
      <c r="H191" s="46">
        <f>H192</f>
        <v>12852.17</v>
      </c>
      <c r="I191" s="65">
        <f t="shared" si="5"/>
        <v>0.98862846153846151</v>
      </c>
    </row>
    <row r="192" spans="2:9" ht="9.9499999999999993" customHeight="1" x14ac:dyDescent="0.15">
      <c r="B192" s="186" t="s">
        <v>84</v>
      </c>
      <c r="C192" s="187"/>
      <c r="D192" s="186" t="s">
        <v>85</v>
      </c>
      <c r="E192" s="188"/>
      <c r="F192" s="187"/>
      <c r="G192" s="46">
        <f>G193</f>
        <v>13000</v>
      </c>
      <c r="H192" s="46">
        <f>H193</f>
        <v>12852.17</v>
      </c>
      <c r="I192" s="65">
        <f t="shared" si="5"/>
        <v>0.98862846153846151</v>
      </c>
    </row>
    <row r="193" spans="2:9" ht="9.9499999999999993" customHeight="1" x14ac:dyDescent="0.15">
      <c r="B193" s="174">
        <v>3212</v>
      </c>
      <c r="C193" s="176"/>
      <c r="D193" s="196" t="s">
        <v>182</v>
      </c>
      <c r="E193" s="197"/>
      <c r="F193" s="198"/>
      <c r="G193" s="44">
        <v>13000</v>
      </c>
      <c r="H193" s="45">
        <v>12852.17</v>
      </c>
      <c r="I193" s="66">
        <f t="shared" si="5"/>
        <v>0.98862846153846151</v>
      </c>
    </row>
    <row r="194" spans="2:9" ht="24.75" customHeight="1" x14ac:dyDescent="0.15">
      <c r="B194" s="192" t="s">
        <v>162</v>
      </c>
      <c r="C194" s="192"/>
      <c r="D194" s="192" t="s">
        <v>198</v>
      </c>
      <c r="E194" s="192"/>
      <c r="F194" s="192"/>
      <c r="G194" s="52">
        <f>G195</f>
        <v>315000</v>
      </c>
      <c r="H194" s="52">
        <f>H195</f>
        <v>321065.12</v>
      </c>
      <c r="I194" s="63">
        <f t="shared" si="5"/>
        <v>1.0192543492063493</v>
      </c>
    </row>
    <row r="195" spans="2:9" ht="21" customHeight="1" x14ac:dyDescent="0.15">
      <c r="B195" s="190" t="s">
        <v>245</v>
      </c>
      <c r="C195" s="190"/>
      <c r="D195" s="191" t="s">
        <v>188</v>
      </c>
      <c r="E195" s="191"/>
      <c r="F195" s="191"/>
      <c r="G195" s="51">
        <f t="shared" ref="G195:G198" si="9">G196</f>
        <v>315000</v>
      </c>
      <c r="H195" s="51">
        <f t="shared" ref="H195:H198" si="10">H196</f>
        <v>321065.12</v>
      </c>
      <c r="I195" s="64">
        <f t="shared" si="5"/>
        <v>1.0192543492063493</v>
      </c>
    </row>
    <row r="196" spans="2:9" ht="9.9499999999999993" customHeight="1" x14ac:dyDescent="0.15">
      <c r="B196" s="189">
        <v>4</v>
      </c>
      <c r="C196" s="189"/>
      <c r="D196" s="186" t="s">
        <v>180</v>
      </c>
      <c r="E196" s="188"/>
      <c r="F196" s="187"/>
      <c r="G196" s="48">
        <f t="shared" si="9"/>
        <v>315000</v>
      </c>
      <c r="H196" s="48">
        <f t="shared" si="10"/>
        <v>321065.12</v>
      </c>
      <c r="I196" s="65">
        <f t="shared" si="5"/>
        <v>1.0192543492063493</v>
      </c>
    </row>
    <row r="197" spans="2:9" ht="9.9499999999999993" customHeight="1" x14ac:dyDescent="0.15">
      <c r="B197" s="189">
        <v>42</v>
      </c>
      <c r="C197" s="189"/>
      <c r="D197" s="186" t="s">
        <v>243</v>
      </c>
      <c r="E197" s="188"/>
      <c r="F197" s="187"/>
      <c r="G197" s="48">
        <f t="shared" si="9"/>
        <v>315000</v>
      </c>
      <c r="H197" s="48">
        <f t="shared" si="10"/>
        <v>321065.12</v>
      </c>
      <c r="I197" s="65">
        <f t="shared" si="5"/>
        <v>1.0192543492063493</v>
      </c>
    </row>
    <row r="198" spans="2:9" ht="9.9499999999999993" customHeight="1" x14ac:dyDescent="0.15">
      <c r="B198" s="186">
        <v>424</v>
      </c>
      <c r="C198" s="187"/>
      <c r="D198" s="186" t="s">
        <v>193</v>
      </c>
      <c r="E198" s="188"/>
      <c r="F198" s="187"/>
      <c r="G198" s="46">
        <f t="shared" si="9"/>
        <v>315000</v>
      </c>
      <c r="H198" s="46">
        <f t="shared" si="10"/>
        <v>321065.12</v>
      </c>
      <c r="I198" s="65">
        <f t="shared" si="5"/>
        <v>1.0192543492063493</v>
      </c>
    </row>
    <row r="199" spans="2:9" ht="9.9499999999999993" customHeight="1" x14ac:dyDescent="0.15">
      <c r="B199" s="174">
        <v>4241</v>
      </c>
      <c r="C199" s="176"/>
      <c r="D199" s="174" t="s">
        <v>170</v>
      </c>
      <c r="E199" s="175"/>
      <c r="F199" s="176"/>
      <c r="G199" s="44">
        <v>315000</v>
      </c>
      <c r="H199" s="45">
        <v>321065.12</v>
      </c>
      <c r="I199" s="66">
        <f t="shared" si="5"/>
        <v>1.0192543492063493</v>
      </c>
    </row>
    <row r="200" spans="2:9" s="25" customFormat="1" ht="24.75" customHeight="1" x14ac:dyDescent="0.15">
      <c r="B200" s="192" t="s">
        <v>162</v>
      </c>
      <c r="C200" s="192"/>
      <c r="D200" s="192" t="s">
        <v>163</v>
      </c>
      <c r="E200" s="192"/>
      <c r="F200" s="192"/>
      <c r="G200" s="52">
        <f>G201+G206</f>
        <v>33600</v>
      </c>
      <c r="H200" s="52">
        <f>H201+H206</f>
        <v>33595.759999999995</v>
      </c>
      <c r="I200" s="63">
        <f t="shared" si="5"/>
        <v>0.99987380952380933</v>
      </c>
    </row>
    <row r="201" spans="2:9" s="31" customFormat="1" ht="15" customHeight="1" x14ac:dyDescent="0.15">
      <c r="B201" s="190" t="s">
        <v>164</v>
      </c>
      <c r="C201" s="190"/>
      <c r="D201" s="191" t="s">
        <v>165</v>
      </c>
      <c r="E201" s="191"/>
      <c r="F201" s="191"/>
      <c r="G201" s="51">
        <f t="shared" ref="G201:H204" si="11">G202</f>
        <v>0</v>
      </c>
      <c r="H201" s="51">
        <f t="shared" si="11"/>
        <v>3200</v>
      </c>
      <c r="I201" s="64">
        <f t="shared" ref="I201:I233" si="12">+IFERROR(H201/G201,)</f>
        <v>0</v>
      </c>
    </row>
    <row r="202" spans="2:9" s="31" customFormat="1" ht="9.9499999999999993" customHeight="1" x14ac:dyDescent="0.15">
      <c r="B202" s="189" t="s">
        <v>80</v>
      </c>
      <c r="C202" s="189"/>
      <c r="D202" s="189" t="s">
        <v>81</v>
      </c>
      <c r="E202" s="189"/>
      <c r="F202" s="189"/>
      <c r="G202" s="48">
        <f t="shared" si="11"/>
        <v>0</v>
      </c>
      <c r="H202" s="48">
        <f t="shared" si="11"/>
        <v>3200</v>
      </c>
      <c r="I202" s="65">
        <f t="shared" si="12"/>
        <v>0</v>
      </c>
    </row>
    <row r="203" spans="2:9" s="31" customFormat="1" ht="9.9499999999999993" customHeight="1" x14ac:dyDescent="0.15">
      <c r="B203" s="189" t="s">
        <v>82</v>
      </c>
      <c r="C203" s="189"/>
      <c r="D203" s="189" t="s">
        <v>83</v>
      </c>
      <c r="E203" s="189"/>
      <c r="F203" s="189"/>
      <c r="G203" s="48">
        <f t="shared" si="11"/>
        <v>0</v>
      </c>
      <c r="H203" s="48">
        <f t="shared" si="11"/>
        <v>3200</v>
      </c>
      <c r="I203" s="65">
        <f t="shared" si="12"/>
        <v>0</v>
      </c>
    </row>
    <row r="204" spans="2:9" ht="9.9499999999999993" customHeight="1" x14ac:dyDescent="0.15">
      <c r="B204" s="186">
        <v>322</v>
      </c>
      <c r="C204" s="187"/>
      <c r="D204" s="186" t="s">
        <v>89</v>
      </c>
      <c r="E204" s="188"/>
      <c r="F204" s="187"/>
      <c r="G204" s="46">
        <f t="shared" si="11"/>
        <v>0</v>
      </c>
      <c r="H204" s="46">
        <f t="shared" si="11"/>
        <v>3200</v>
      </c>
      <c r="I204" s="65">
        <f t="shared" si="12"/>
        <v>0</v>
      </c>
    </row>
    <row r="205" spans="2:9" ht="9.9499999999999993" customHeight="1" x14ac:dyDescent="0.15">
      <c r="B205" s="174">
        <v>3222</v>
      </c>
      <c r="C205" s="176"/>
      <c r="D205" s="174" t="s">
        <v>150</v>
      </c>
      <c r="E205" s="175"/>
      <c r="F205" s="176"/>
      <c r="G205" s="44">
        <v>0</v>
      </c>
      <c r="H205" s="45">
        <v>3200</v>
      </c>
      <c r="I205" s="66">
        <f t="shared" si="12"/>
        <v>0</v>
      </c>
    </row>
    <row r="206" spans="2:9" s="31" customFormat="1" ht="15" customHeight="1" x14ac:dyDescent="0.15">
      <c r="B206" s="190" t="s">
        <v>161</v>
      </c>
      <c r="C206" s="190"/>
      <c r="D206" s="191" t="s">
        <v>166</v>
      </c>
      <c r="E206" s="191"/>
      <c r="F206" s="191"/>
      <c r="G206" s="51">
        <f t="shared" ref="G206:H209" si="13">G207</f>
        <v>33600</v>
      </c>
      <c r="H206" s="51">
        <f t="shared" si="13"/>
        <v>30395.759999999998</v>
      </c>
      <c r="I206" s="64">
        <f t="shared" si="12"/>
        <v>0.90463571428571421</v>
      </c>
    </row>
    <row r="207" spans="2:9" s="31" customFormat="1" ht="9.9499999999999993" customHeight="1" x14ac:dyDescent="0.15">
      <c r="B207" s="189" t="s">
        <v>80</v>
      </c>
      <c r="C207" s="189"/>
      <c r="D207" s="189" t="s">
        <v>81</v>
      </c>
      <c r="E207" s="189"/>
      <c r="F207" s="189"/>
      <c r="G207" s="48">
        <f t="shared" si="13"/>
        <v>33600</v>
      </c>
      <c r="H207" s="48">
        <f t="shared" si="13"/>
        <v>30395.759999999998</v>
      </c>
      <c r="I207" s="65">
        <f t="shared" si="12"/>
        <v>0.90463571428571421</v>
      </c>
    </row>
    <row r="208" spans="2:9" s="31" customFormat="1" ht="9.9499999999999993" customHeight="1" x14ac:dyDescent="0.15">
      <c r="B208" s="186" t="s">
        <v>111</v>
      </c>
      <c r="C208" s="187"/>
      <c r="D208" s="186" t="s">
        <v>112</v>
      </c>
      <c r="E208" s="188"/>
      <c r="F208" s="187"/>
      <c r="G208" s="48">
        <f t="shared" si="13"/>
        <v>33600</v>
      </c>
      <c r="H208" s="48">
        <f t="shared" si="13"/>
        <v>30395.759999999998</v>
      </c>
      <c r="I208" s="65">
        <f t="shared" si="12"/>
        <v>0.90463571428571421</v>
      </c>
    </row>
    <row r="209" spans="2:9" s="31" customFormat="1" ht="9.9499999999999993" customHeight="1" x14ac:dyDescent="0.15">
      <c r="B209" s="186">
        <v>372</v>
      </c>
      <c r="C209" s="187"/>
      <c r="D209" s="186" t="s">
        <v>114</v>
      </c>
      <c r="E209" s="188"/>
      <c r="F209" s="187"/>
      <c r="G209" s="48">
        <f t="shared" si="13"/>
        <v>33600</v>
      </c>
      <c r="H209" s="48">
        <f t="shared" si="13"/>
        <v>30395.759999999998</v>
      </c>
      <c r="I209" s="65">
        <f t="shared" si="12"/>
        <v>0.90463571428571421</v>
      </c>
    </row>
    <row r="210" spans="2:9" ht="9.9499999999999993" customHeight="1" x14ac:dyDescent="0.15">
      <c r="B210" s="174">
        <v>3722</v>
      </c>
      <c r="C210" s="176"/>
      <c r="D210" s="174" t="s">
        <v>192</v>
      </c>
      <c r="E210" s="175"/>
      <c r="F210" s="176"/>
      <c r="G210" s="49">
        <v>33600</v>
      </c>
      <c r="H210" s="50">
        <v>30395.759999999998</v>
      </c>
      <c r="I210" s="66">
        <f t="shared" si="12"/>
        <v>0.90463571428571421</v>
      </c>
    </row>
    <row r="211" spans="2:9" s="54" customFormat="1" ht="35.1" customHeight="1" x14ac:dyDescent="0.2">
      <c r="B211" s="199" t="s">
        <v>167</v>
      </c>
      <c r="C211" s="200"/>
      <c r="D211" s="200"/>
      <c r="E211" s="200"/>
      <c r="F211" s="201"/>
      <c r="G211" s="58">
        <f t="shared" ref="G211:H214" si="14">G212</f>
        <v>157000</v>
      </c>
      <c r="H211" s="58">
        <f t="shared" si="14"/>
        <v>156990.9</v>
      </c>
      <c r="I211" s="62">
        <f t="shared" si="12"/>
        <v>0.99994203821656047</v>
      </c>
    </row>
    <row r="212" spans="2:9" s="25" customFormat="1" ht="24.75" customHeight="1" x14ac:dyDescent="0.15">
      <c r="B212" s="192" t="s">
        <v>168</v>
      </c>
      <c r="C212" s="192"/>
      <c r="D212" s="192" t="s">
        <v>169</v>
      </c>
      <c r="E212" s="192"/>
      <c r="F212" s="192"/>
      <c r="G212" s="52">
        <f t="shared" si="14"/>
        <v>157000</v>
      </c>
      <c r="H212" s="52">
        <f t="shared" si="14"/>
        <v>156990.9</v>
      </c>
      <c r="I212" s="63">
        <f t="shared" si="12"/>
        <v>0.99994203821656047</v>
      </c>
    </row>
    <row r="213" spans="2:9" s="32" customFormat="1" ht="15" customHeight="1" x14ac:dyDescent="0.15">
      <c r="B213" s="190" t="s">
        <v>122</v>
      </c>
      <c r="C213" s="190"/>
      <c r="D213" s="191" t="s">
        <v>129</v>
      </c>
      <c r="E213" s="191"/>
      <c r="F213" s="191"/>
      <c r="G213" s="51">
        <f t="shared" si="14"/>
        <v>157000</v>
      </c>
      <c r="H213" s="51">
        <f t="shared" si="14"/>
        <v>156990.9</v>
      </c>
      <c r="I213" s="64">
        <f t="shared" si="12"/>
        <v>0.99994203821656047</v>
      </c>
    </row>
    <row r="214" spans="2:9" s="32" customFormat="1" ht="9.9499999999999993" customHeight="1" x14ac:dyDescent="0.15">
      <c r="B214" s="186">
        <v>4</v>
      </c>
      <c r="C214" s="187"/>
      <c r="D214" s="186" t="s">
        <v>180</v>
      </c>
      <c r="E214" s="188"/>
      <c r="F214" s="187"/>
      <c r="G214" s="48">
        <f t="shared" si="14"/>
        <v>157000</v>
      </c>
      <c r="H214" s="48">
        <f t="shared" si="14"/>
        <v>156990.9</v>
      </c>
      <c r="I214" s="65">
        <f t="shared" si="12"/>
        <v>0.99994203821656047</v>
      </c>
    </row>
    <row r="215" spans="2:9" s="32" customFormat="1" ht="9.9499999999999993" customHeight="1" x14ac:dyDescent="0.15">
      <c r="B215" s="186">
        <v>42</v>
      </c>
      <c r="C215" s="187"/>
      <c r="D215" s="193" t="s">
        <v>241</v>
      </c>
      <c r="E215" s="194"/>
      <c r="F215" s="195"/>
      <c r="G215" s="48">
        <f>G216+G219</f>
        <v>157000</v>
      </c>
      <c r="H215" s="48">
        <f>H216+H219</f>
        <v>156990.9</v>
      </c>
      <c r="I215" s="65">
        <f t="shared" si="12"/>
        <v>0.99994203821656047</v>
      </c>
    </row>
    <row r="216" spans="2:9" ht="9.9499999999999993" customHeight="1" x14ac:dyDescent="0.15">
      <c r="B216" s="189">
        <v>422</v>
      </c>
      <c r="C216" s="189"/>
      <c r="D216" s="189" t="s">
        <v>115</v>
      </c>
      <c r="E216" s="189"/>
      <c r="F216" s="189"/>
      <c r="G216" s="46">
        <f>SUM(G217:G218)</f>
        <v>137000</v>
      </c>
      <c r="H216" s="46">
        <f>SUM(H217:H218)</f>
        <v>137000</v>
      </c>
      <c r="I216" s="65">
        <f t="shared" si="12"/>
        <v>1</v>
      </c>
    </row>
    <row r="217" spans="2:9" ht="9.9499999999999993" customHeight="1" x14ac:dyDescent="0.15">
      <c r="B217" s="174">
        <v>4221</v>
      </c>
      <c r="C217" s="176"/>
      <c r="D217" s="177" t="s">
        <v>178</v>
      </c>
      <c r="E217" s="177"/>
      <c r="F217" s="177"/>
      <c r="G217" s="44">
        <v>87000</v>
      </c>
      <c r="H217" s="45">
        <v>87000</v>
      </c>
      <c r="I217" s="66">
        <f t="shared" si="12"/>
        <v>1</v>
      </c>
    </row>
    <row r="218" spans="2:9" ht="9.9499999999999993" customHeight="1" x14ac:dyDescent="0.15">
      <c r="B218" s="174">
        <v>4223</v>
      </c>
      <c r="C218" s="176"/>
      <c r="D218" s="177" t="s">
        <v>179</v>
      </c>
      <c r="E218" s="177"/>
      <c r="F218" s="177"/>
      <c r="G218" s="44">
        <v>50000</v>
      </c>
      <c r="H218" s="45">
        <v>50000</v>
      </c>
      <c r="I218" s="66">
        <f t="shared" si="12"/>
        <v>1</v>
      </c>
    </row>
    <row r="219" spans="2:9" ht="9.9499999999999993" customHeight="1" x14ac:dyDescent="0.15">
      <c r="B219" s="186">
        <v>424</v>
      </c>
      <c r="C219" s="187"/>
      <c r="D219" s="186" t="s">
        <v>193</v>
      </c>
      <c r="E219" s="188"/>
      <c r="F219" s="187"/>
      <c r="G219" s="46">
        <f>G220</f>
        <v>20000</v>
      </c>
      <c r="H219" s="46">
        <f>H220</f>
        <v>19990.900000000001</v>
      </c>
      <c r="I219" s="65">
        <f t="shared" si="12"/>
        <v>0.99954500000000013</v>
      </c>
    </row>
    <row r="220" spans="2:9" ht="9.9499999999999993" customHeight="1" x14ac:dyDescent="0.15">
      <c r="B220" s="174">
        <v>4241</v>
      </c>
      <c r="C220" s="176"/>
      <c r="D220" s="177" t="s">
        <v>170</v>
      </c>
      <c r="E220" s="177"/>
      <c r="F220" s="177"/>
      <c r="G220" s="44">
        <v>20000</v>
      </c>
      <c r="H220" s="45">
        <v>19990.900000000001</v>
      </c>
      <c r="I220" s="66">
        <f t="shared" si="12"/>
        <v>0.99954500000000013</v>
      </c>
    </row>
    <row r="221" spans="2:9" s="25" customFormat="1" ht="35.1" customHeight="1" x14ac:dyDescent="0.15">
      <c r="B221" s="199" t="s">
        <v>196</v>
      </c>
      <c r="C221" s="200"/>
      <c r="D221" s="200"/>
      <c r="E221" s="200"/>
      <c r="F221" s="201"/>
      <c r="G221" s="57">
        <f>G222</f>
        <v>84000</v>
      </c>
      <c r="H221" s="57">
        <f>H222</f>
        <v>39453.130000000005</v>
      </c>
      <c r="I221" s="62">
        <f t="shared" si="12"/>
        <v>0.46968011904761908</v>
      </c>
    </row>
    <row r="222" spans="2:9" s="25" customFormat="1" ht="24.75" customHeight="1" x14ac:dyDescent="0.15">
      <c r="B222" s="192" t="s">
        <v>197</v>
      </c>
      <c r="C222" s="192"/>
      <c r="D222" s="192" t="s">
        <v>169</v>
      </c>
      <c r="E222" s="192"/>
      <c r="F222" s="192"/>
      <c r="G222" s="52">
        <f>G223+G228</f>
        <v>84000</v>
      </c>
      <c r="H222" s="52">
        <f>H223+H228</f>
        <v>39453.130000000005</v>
      </c>
      <c r="I222" s="63">
        <f t="shared" si="12"/>
        <v>0.46968011904761908</v>
      </c>
    </row>
    <row r="223" spans="2:9" s="25" customFormat="1" ht="24.75" customHeight="1" x14ac:dyDescent="0.15">
      <c r="B223" s="190" t="s">
        <v>175</v>
      </c>
      <c r="C223" s="190"/>
      <c r="D223" s="191" t="s">
        <v>176</v>
      </c>
      <c r="E223" s="191"/>
      <c r="F223" s="191"/>
      <c r="G223" s="51">
        <f t="shared" ref="G223:H226" si="15">G224</f>
        <v>12000</v>
      </c>
      <c r="H223" s="51">
        <f t="shared" si="15"/>
        <v>8631.25</v>
      </c>
      <c r="I223" s="64">
        <f t="shared" si="12"/>
        <v>0.7192708333333333</v>
      </c>
    </row>
    <row r="224" spans="2:9" s="25" customFormat="1" ht="9.9499999999999993" customHeight="1" x14ac:dyDescent="0.15">
      <c r="B224" s="186">
        <v>4</v>
      </c>
      <c r="C224" s="187"/>
      <c r="D224" s="186" t="s">
        <v>180</v>
      </c>
      <c r="E224" s="188"/>
      <c r="F224" s="187"/>
      <c r="G224" s="48">
        <f t="shared" si="15"/>
        <v>12000</v>
      </c>
      <c r="H224" s="48">
        <f t="shared" si="15"/>
        <v>8631.25</v>
      </c>
      <c r="I224" s="65">
        <f t="shared" si="12"/>
        <v>0.7192708333333333</v>
      </c>
    </row>
    <row r="225" spans="2:9" s="25" customFormat="1" ht="9.9499999999999993" customHeight="1" x14ac:dyDescent="0.15">
      <c r="B225" s="186">
        <v>42</v>
      </c>
      <c r="C225" s="187"/>
      <c r="D225" s="193" t="s">
        <v>241</v>
      </c>
      <c r="E225" s="194"/>
      <c r="F225" s="195"/>
      <c r="G225" s="48">
        <f t="shared" si="15"/>
        <v>12000</v>
      </c>
      <c r="H225" s="48">
        <f t="shared" si="15"/>
        <v>8631.25</v>
      </c>
      <c r="I225" s="65">
        <f t="shared" si="12"/>
        <v>0.7192708333333333</v>
      </c>
    </row>
    <row r="226" spans="2:9" s="25" customFormat="1" ht="9.9499999999999993" customHeight="1" x14ac:dyDescent="0.15">
      <c r="B226" s="189">
        <v>422</v>
      </c>
      <c r="C226" s="189"/>
      <c r="D226" s="189" t="s">
        <v>115</v>
      </c>
      <c r="E226" s="189"/>
      <c r="F226" s="189"/>
      <c r="G226" s="46">
        <f t="shared" si="15"/>
        <v>12000</v>
      </c>
      <c r="H226" s="46">
        <f t="shared" si="15"/>
        <v>8631.25</v>
      </c>
      <c r="I226" s="65">
        <f t="shared" si="12"/>
        <v>0.7192708333333333</v>
      </c>
    </row>
    <row r="227" spans="2:9" s="25" customFormat="1" ht="9.9499999999999993" customHeight="1" x14ac:dyDescent="0.15">
      <c r="B227" s="174">
        <v>4223</v>
      </c>
      <c r="C227" s="176"/>
      <c r="D227" s="177" t="s">
        <v>179</v>
      </c>
      <c r="E227" s="177"/>
      <c r="F227" s="177"/>
      <c r="G227" s="44">
        <v>12000</v>
      </c>
      <c r="H227" s="45">
        <v>8631.25</v>
      </c>
      <c r="I227" s="66">
        <f t="shared" si="12"/>
        <v>0.7192708333333333</v>
      </c>
    </row>
    <row r="228" spans="2:9" s="32" customFormat="1" ht="18.75" customHeight="1" x14ac:dyDescent="0.15">
      <c r="B228" s="190" t="s">
        <v>187</v>
      </c>
      <c r="C228" s="190"/>
      <c r="D228" s="191" t="s">
        <v>188</v>
      </c>
      <c r="E228" s="191"/>
      <c r="F228" s="191"/>
      <c r="G228" s="51">
        <f t="shared" ref="G228:H230" si="16">G229</f>
        <v>72000</v>
      </c>
      <c r="H228" s="51">
        <f t="shared" si="16"/>
        <v>30821.88</v>
      </c>
      <c r="I228" s="64">
        <f t="shared" si="12"/>
        <v>0.42808166666666669</v>
      </c>
    </row>
    <row r="229" spans="2:9" ht="9.9499999999999993" customHeight="1" x14ac:dyDescent="0.15">
      <c r="B229" s="186">
        <v>4</v>
      </c>
      <c r="C229" s="187"/>
      <c r="D229" s="186" t="s">
        <v>180</v>
      </c>
      <c r="E229" s="188"/>
      <c r="F229" s="187"/>
      <c r="G229" s="48">
        <f t="shared" si="16"/>
        <v>72000</v>
      </c>
      <c r="H229" s="48">
        <f t="shared" si="16"/>
        <v>30821.88</v>
      </c>
      <c r="I229" s="65">
        <f t="shared" si="12"/>
        <v>0.42808166666666669</v>
      </c>
    </row>
    <row r="230" spans="2:9" ht="9.9499999999999993" customHeight="1" x14ac:dyDescent="0.15">
      <c r="B230" s="186">
        <v>42</v>
      </c>
      <c r="C230" s="187"/>
      <c r="D230" s="193" t="s">
        <v>241</v>
      </c>
      <c r="E230" s="194"/>
      <c r="F230" s="195"/>
      <c r="G230" s="48">
        <f t="shared" si="16"/>
        <v>72000</v>
      </c>
      <c r="H230" s="48">
        <f t="shared" si="16"/>
        <v>30821.88</v>
      </c>
      <c r="I230" s="65">
        <f t="shared" si="12"/>
        <v>0.42808166666666669</v>
      </c>
    </row>
    <row r="231" spans="2:9" ht="9.9499999999999993" customHeight="1" x14ac:dyDescent="0.15">
      <c r="B231" s="189">
        <v>422</v>
      </c>
      <c r="C231" s="189"/>
      <c r="D231" s="189" t="s">
        <v>115</v>
      </c>
      <c r="E231" s="189"/>
      <c r="F231" s="189"/>
      <c r="G231" s="46">
        <f>SUM(G232:G233)</f>
        <v>72000</v>
      </c>
      <c r="H231" s="46">
        <f>SUM(H232:H233)</f>
        <v>30821.88</v>
      </c>
      <c r="I231" s="65">
        <f t="shared" si="12"/>
        <v>0.42808166666666669</v>
      </c>
    </row>
    <row r="232" spans="2:9" ht="9.9499999999999993" customHeight="1" x14ac:dyDescent="0.15">
      <c r="B232" s="174">
        <v>4221</v>
      </c>
      <c r="C232" s="176"/>
      <c r="D232" s="177" t="s">
        <v>178</v>
      </c>
      <c r="E232" s="177"/>
      <c r="F232" s="177"/>
      <c r="G232" s="44">
        <v>56000</v>
      </c>
      <c r="H232" s="45">
        <v>30821.88</v>
      </c>
      <c r="I232" s="66">
        <f t="shared" si="12"/>
        <v>0.55039071428571429</v>
      </c>
    </row>
    <row r="233" spans="2:9" ht="9.9499999999999993" customHeight="1" x14ac:dyDescent="0.15">
      <c r="B233" s="174">
        <v>4223</v>
      </c>
      <c r="C233" s="176"/>
      <c r="D233" s="177" t="s">
        <v>179</v>
      </c>
      <c r="E233" s="177"/>
      <c r="F233" s="177"/>
      <c r="G233" s="44">
        <v>16000</v>
      </c>
      <c r="H233" s="45">
        <v>0</v>
      </c>
      <c r="I233" s="66">
        <f t="shared" si="12"/>
        <v>0</v>
      </c>
    </row>
  </sheetData>
  <sheetProtection algorithmName="SHA-512" hashValue="A2d7sqxdU2zy+EIurBLwv4NJMY70zSLQgokmz090CKiAGiceUqPDlGdEWmEL7ALpSxdcGzVBdWZKhyxQ4VZ1KQ==" saltValue="e32vjpYUUUENNDMnQ0ijyg==" spinCount="100000" sheet="1" objects="1" scenarios="1"/>
  <mergeCells count="446">
    <mergeCell ref="D150:F150"/>
    <mergeCell ref="B151:C151"/>
    <mergeCell ref="D151:F151"/>
    <mergeCell ref="B152:C152"/>
    <mergeCell ref="D152:F152"/>
    <mergeCell ref="B153:C153"/>
    <mergeCell ref="B164:C164"/>
    <mergeCell ref="D164:F164"/>
    <mergeCell ref="D184:F184"/>
    <mergeCell ref="B184:C184"/>
    <mergeCell ref="B181:C181"/>
    <mergeCell ref="D178:F178"/>
    <mergeCell ref="B179:C179"/>
    <mergeCell ref="D179:F179"/>
    <mergeCell ref="B174:C174"/>
    <mergeCell ref="D173:F173"/>
    <mergeCell ref="B173:C173"/>
    <mergeCell ref="D176:F176"/>
    <mergeCell ref="B161:C161"/>
    <mergeCell ref="D161:F161"/>
    <mergeCell ref="B160:C160"/>
    <mergeCell ref="D160:F160"/>
    <mergeCell ref="B157:C157"/>
    <mergeCell ref="D157:F157"/>
    <mergeCell ref="B149:C149"/>
    <mergeCell ref="B225:C225"/>
    <mergeCell ref="D225:F225"/>
    <mergeCell ref="B226:C226"/>
    <mergeCell ref="D226:F226"/>
    <mergeCell ref="D144:F144"/>
    <mergeCell ref="B144:C144"/>
    <mergeCell ref="B155:C155"/>
    <mergeCell ref="D155:F155"/>
    <mergeCell ref="B156:C156"/>
    <mergeCell ref="D156:F156"/>
    <mergeCell ref="D167:F167"/>
    <mergeCell ref="B167:C167"/>
    <mergeCell ref="B165:C165"/>
    <mergeCell ref="D165:F165"/>
    <mergeCell ref="B166:C166"/>
    <mergeCell ref="D166:F166"/>
    <mergeCell ref="B162:C162"/>
    <mergeCell ref="D162:F162"/>
    <mergeCell ref="B163:C163"/>
    <mergeCell ref="D163:F163"/>
    <mergeCell ref="B147:C147"/>
    <mergeCell ref="D147:F147"/>
    <mergeCell ref="B150:C150"/>
    <mergeCell ref="B112:C112"/>
    <mergeCell ref="B113:C113"/>
    <mergeCell ref="B114:C114"/>
    <mergeCell ref="B115:C115"/>
    <mergeCell ref="B116:C116"/>
    <mergeCell ref="D116:F116"/>
    <mergeCell ref="B146:C146"/>
    <mergeCell ref="D146:F146"/>
    <mergeCell ref="B148:C148"/>
    <mergeCell ref="B122:C122"/>
    <mergeCell ref="D122:F122"/>
    <mergeCell ref="B139:C139"/>
    <mergeCell ref="D139:F139"/>
    <mergeCell ref="D135:F135"/>
    <mergeCell ref="B133:C133"/>
    <mergeCell ref="B130:C130"/>
    <mergeCell ref="D130:F130"/>
    <mergeCell ref="B131:C131"/>
    <mergeCell ref="D131:F131"/>
    <mergeCell ref="B137:C137"/>
    <mergeCell ref="D137:F137"/>
    <mergeCell ref="B140:C140"/>
    <mergeCell ref="D140:F140"/>
    <mergeCell ref="B136:C136"/>
    <mergeCell ref="D105:F105"/>
    <mergeCell ref="B106:C106"/>
    <mergeCell ref="D106:F106"/>
    <mergeCell ref="B107:C107"/>
    <mergeCell ref="D93:F93"/>
    <mergeCell ref="D107:F107"/>
    <mergeCell ref="B123:C123"/>
    <mergeCell ref="D123:F123"/>
    <mergeCell ref="B105:C105"/>
    <mergeCell ref="B117:C117"/>
    <mergeCell ref="B118:C118"/>
    <mergeCell ref="B119:C119"/>
    <mergeCell ref="D117:F117"/>
    <mergeCell ref="D118:F118"/>
    <mergeCell ref="D119:F119"/>
    <mergeCell ref="B120:C120"/>
    <mergeCell ref="D120:F120"/>
    <mergeCell ref="B121:C121"/>
    <mergeCell ref="D121:F121"/>
    <mergeCell ref="B108:C108"/>
    <mergeCell ref="D108:F108"/>
    <mergeCell ref="B111:C111"/>
    <mergeCell ref="B96:C96"/>
    <mergeCell ref="D96:F96"/>
    <mergeCell ref="B101:C101"/>
    <mergeCell ref="B83:C83"/>
    <mergeCell ref="D89:F89"/>
    <mergeCell ref="D98:F98"/>
    <mergeCell ref="D94:F94"/>
    <mergeCell ref="B95:C95"/>
    <mergeCell ref="D95:F95"/>
    <mergeCell ref="D97:F97"/>
    <mergeCell ref="B100:C100"/>
    <mergeCell ref="D100:F100"/>
    <mergeCell ref="B92:C92"/>
    <mergeCell ref="D92:F92"/>
    <mergeCell ref="B93:C93"/>
    <mergeCell ref="B97:C97"/>
    <mergeCell ref="D83:F83"/>
    <mergeCell ref="B86:C86"/>
    <mergeCell ref="D86:F86"/>
    <mergeCell ref="B91:C91"/>
    <mergeCell ref="D91:F91"/>
    <mergeCell ref="D90:F90"/>
    <mergeCell ref="B103:C103"/>
    <mergeCell ref="B104:C104"/>
    <mergeCell ref="D103:F103"/>
    <mergeCell ref="D104:F104"/>
    <mergeCell ref="D59:F59"/>
    <mergeCell ref="B60:C60"/>
    <mergeCell ref="D60:F60"/>
    <mergeCell ref="B77:C77"/>
    <mergeCell ref="D77:F77"/>
    <mergeCell ref="B80:C80"/>
    <mergeCell ref="D80:F80"/>
    <mergeCell ref="B81:C81"/>
    <mergeCell ref="D81:F81"/>
    <mergeCell ref="B78:C78"/>
    <mergeCell ref="D78:F78"/>
    <mergeCell ref="B79:C79"/>
    <mergeCell ref="D79:F79"/>
    <mergeCell ref="D71:F71"/>
    <mergeCell ref="B71:C71"/>
    <mergeCell ref="B67:F67"/>
    <mergeCell ref="B72:C72"/>
    <mergeCell ref="D72:F72"/>
    <mergeCell ref="B74:C74"/>
    <mergeCell ref="D101:F101"/>
    <mergeCell ref="D74:F74"/>
    <mergeCell ref="B76:C76"/>
    <mergeCell ref="D76:F76"/>
    <mergeCell ref="B75:C75"/>
    <mergeCell ref="D75:F75"/>
    <mergeCell ref="B55:C55"/>
    <mergeCell ref="D55:F55"/>
    <mergeCell ref="B56:C56"/>
    <mergeCell ref="D56:F56"/>
    <mergeCell ref="B61:C61"/>
    <mergeCell ref="D61:F61"/>
    <mergeCell ref="B62:C62"/>
    <mergeCell ref="D62:F62"/>
    <mergeCell ref="B57:C57"/>
    <mergeCell ref="D57:F57"/>
    <mergeCell ref="B64:C64"/>
    <mergeCell ref="D64:F64"/>
    <mergeCell ref="B65:C65"/>
    <mergeCell ref="D65:F65"/>
    <mergeCell ref="B66:C66"/>
    <mergeCell ref="D66:F66"/>
    <mergeCell ref="B63:C63"/>
    <mergeCell ref="D63:F63"/>
    <mergeCell ref="B1:I4"/>
    <mergeCell ref="D5:F6"/>
    <mergeCell ref="B68:C68"/>
    <mergeCell ref="B73:C73"/>
    <mergeCell ref="B69:C69"/>
    <mergeCell ref="B70:C70"/>
    <mergeCell ref="D26:F26"/>
    <mergeCell ref="D29:F29"/>
    <mergeCell ref="B22:C22"/>
    <mergeCell ref="B7:C7"/>
    <mergeCell ref="D7:F7"/>
    <mergeCell ref="B11:F11"/>
    <mergeCell ref="B35:C35"/>
    <mergeCell ref="D35:F35"/>
    <mergeCell ref="B25:C25"/>
    <mergeCell ref="B24:C24"/>
    <mergeCell ref="B23:C23"/>
    <mergeCell ref="D24:F24"/>
    <mergeCell ref="D22:F22"/>
    <mergeCell ref="D25:F25"/>
    <mergeCell ref="D23:F23"/>
    <mergeCell ref="B59:C59"/>
    <mergeCell ref="D69:F69"/>
    <mergeCell ref="D70:F70"/>
    <mergeCell ref="I5:I6"/>
    <mergeCell ref="B5:C6"/>
    <mergeCell ref="B39:C39"/>
    <mergeCell ref="D39:F39"/>
    <mergeCell ref="B38:C38"/>
    <mergeCell ref="D38:F38"/>
    <mergeCell ref="B37:C37"/>
    <mergeCell ref="D37:F37"/>
    <mergeCell ref="B36:C36"/>
    <mergeCell ref="D36:F36"/>
    <mergeCell ref="B9:C9"/>
    <mergeCell ref="D9:F9"/>
    <mergeCell ref="B8:C8"/>
    <mergeCell ref="D8:F8"/>
    <mergeCell ref="B30:C30"/>
    <mergeCell ref="B29:C29"/>
    <mergeCell ref="B28:C28"/>
    <mergeCell ref="B26:C26"/>
    <mergeCell ref="B34:C34"/>
    <mergeCell ref="B33:C33"/>
    <mergeCell ref="B32:C32"/>
    <mergeCell ref="B31:C31"/>
    <mergeCell ref="B15:C15"/>
    <mergeCell ref="D15:F15"/>
    <mergeCell ref="G5:G6"/>
    <mergeCell ref="H5:H6"/>
    <mergeCell ref="B12:C12"/>
    <mergeCell ref="D12:F12"/>
    <mergeCell ref="B10:C10"/>
    <mergeCell ref="D10:F10"/>
    <mergeCell ref="B14:C14"/>
    <mergeCell ref="D14:F14"/>
    <mergeCell ref="B13:C13"/>
    <mergeCell ref="D13:F13"/>
    <mergeCell ref="B20:C20"/>
    <mergeCell ref="D20:F20"/>
    <mergeCell ref="B19:C19"/>
    <mergeCell ref="D19:F19"/>
    <mergeCell ref="B18:C18"/>
    <mergeCell ref="D18:F18"/>
    <mergeCell ref="B17:C17"/>
    <mergeCell ref="D17:F17"/>
    <mergeCell ref="B16:C16"/>
    <mergeCell ref="D16:F16"/>
    <mergeCell ref="B47:C47"/>
    <mergeCell ref="D47:F47"/>
    <mergeCell ref="B48:C48"/>
    <mergeCell ref="D48:F48"/>
    <mergeCell ref="B49:C49"/>
    <mergeCell ref="D49:F49"/>
    <mergeCell ref="B51:C51"/>
    <mergeCell ref="D51:F51"/>
    <mergeCell ref="B52:C52"/>
    <mergeCell ref="D52:F52"/>
    <mergeCell ref="B50:C50"/>
    <mergeCell ref="D50:F50"/>
    <mergeCell ref="B21:C21"/>
    <mergeCell ref="D21:F21"/>
    <mergeCell ref="D34:F34"/>
    <mergeCell ref="D33:F33"/>
    <mergeCell ref="D32:F32"/>
    <mergeCell ref="D31:F31"/>
    <mergeCell ref="D41:F41"/>
    <mergeCell ref="B46:C46"/>
    <mergeCell ref="D46:F46"/>
    <mergeCell ref="D28:F28"/>
    <mergeCell ref="D30:F30"/>
    <mergeCell ref="B41:C41"/>
    <mergeCell ref="B44:C44"/>
    <mergeCell ref="D44:F44"/>
    <mergeCell ref="B43:C43"/>
    <mergeCell ref="D43:F43"/>
    <mergeCell ref="B42:C42"/>
    <mergeCell ref="D42:F42"/>
    <mergeCell ref="D40:F40"/>
    <mergeCell ref="D27:F27"/>
    <mergeCell ref="D45:F45"/>
    <mergeCell ref="B40:C40"/>
    <mergeCell ref="B45:C45"/>
    <mergeCell ref="B158:C158"/>
    <mergeCell ref="D158:F158"/>
    <mergeCell ref="B159:C159"/>
    <mergeCell ref="D159:F159"/>
    <mergeCell ref="D102:F102"/>
    <mergeCell ref="B98:C98"/>
    <mergeCell ref="B99:C99"/>
    <mergeCell ref="D99:F99"/>
    <mergeCell ref="D115:F115"/>
    <mergeCell ref="D110:F110"/>
    <mergeCell ref="D111:F111"/>
    <mergeCell ref="D112:F112"/>
    <mergeCell ref="D113:F113"/>
    <mergeCell ref="D114:F114"/>
    <mergeCell ref="D149:F149"/>
    <mergeCell ref="D153:F153"/>
    <mergeCell ref="B138:C138"/>
    <mergeCell ref="D138:F138"/>
    <mergeCell ref="B141:C141"/>
    <mergeCell ref="D141:F141"/>
    <mergeCell ref="B125:C125"/>
    <mergeCell ref="D125:F125"/>
    <mergeCell ref="D109:F109"/>
    <mergeCell ref="B102:C102"/>
    <mergeCell ref="B53:C53"/>
    <mergeCell ref="D53:F53"/>
    <mergeCell ref="B54:C54"/>
    <mergeCell ref="D170:F170"/>
    <mergeCell ref="B170:C170"/>
    <mergeCell ref="D172:F172"/>
    <mergeCell ref="D174:F174"/>
    <mergeCell ref="B189:C189"/>
    <mergeCell ref="D189:F189"/>
    <mergeCell ref="B187:C187"/>
    <mergeCell ref="D187:F187"/>
    <mergeCell ref="B188:C188"/>
    <mergeCell ref="D188:F188"/>
    <mergeCell ref="D180:F180"/>
    <mergeCell ref="B180:C180"/>
    <mergeCell ref="B185:C185"/>
    <mergeCell ref="D185:F185"/>
    <mergeCell ref="B172:C172"/>
    <mergeCell ref="D154:F154"/>
    <mergeCell ref="D143:F143"/>
    <mergeCell ref="B145:C145"/>
    <mergeCell ref="D145:F145"/>
    <mergeCell ref="B154:C154"/>
    <mergeCell ref="D148:F148"/>
    <mergeCell ref="B199:C199"/>
    <mergeCell ref="D199:F199"/>
    <mergeCell ref="B193:C193"/>
    <mergeCell ref="D193:F193"/>
    <mergeCell ref="B197:C197"/>
    <mergeCell ref="D197:F197"/>
    <mergeCell ref="B198:C198"/>
    <mergeCell ref="D198:F198"/>
    <mergeCell ref="B176:C176"/>
    <mergeCell ref="D177:F177"/>
    <mergeCell ref="D181:F181"/>
    <mergeCell ref="B192:C192"/>
    <mergeCell ref="D192:F192"/>
    <mergeCell ref="D196:F196"/>
    <mergeCell ref="B196:C196"/>
    <mergeCell ref="D195:F195"/>
    <mergeCell ref="B195:C195"/>
    <mergeCell ref="D194:F194"/>
    <mergeCell ref="B194:C194"/>
    <mergeCell ref="B191:C191"/>
    <mergeCell ref="D191:F191"/>
    <mergeCell ref="D190:F190"/>
    <mergeCell ref="B190:C190"/>
    <mergeCell ref="B186:C186"/>
    <mergeCell ref="B215:C215"/>
    <mergeCell ref="B210:C210"/>
    <mergeCell ref="D210:F210"/>
    <mergeCell ref="B212:C212"/>
    <mergeCell ref="D212:F212"/>
    <mergeCell ref="B213:C213"/>
    <mergeCell ref="D213:F213"/>
    <mergeCell ref="B204:C204"/>
    <mergeCell ref="D204:F204"/>
    <mergeCell ref="B200:C200"/>
    <mergeCell ref="D200:F200"/>
    <mergeCell ref="B201:C201"/>
    <mergeCell ref="D201:F201"/>
    <mergeCell ref="B202:C202"/>
    <mergeCell ref="D202:F202"/>
    <mergeCell ref="B206:C206"/>
    <mergeCell ref="D222:F222"/>
    <mergeCell ref="B228:C228"/>
    <mergeCell ref="D228:F228"/>
    <mergeCell ref="D219:F219"/>
    <mergeCell ref="D214:F214"/>
    <mergeCell ref="D215:F215"/>
    <mergeCell ref="D206:F206"/>
    <mergeCell ref="B211:F211"/>
    <mergeCell ref="B203:C203"/>
    <mergeCell ref="D203:F203"/>
    <mergeCell ref="D205:F205"/>
    <mergeCell ref="B221:F221"/>
    <mergeCell ref="B222:C222"/>
    <mergeCell ref="B207:C207"/>
    <mergeCell ref="D207:F207"/>
    <mergeCell ref="B219:C219"/>
    <mergeCell ref="B220:C220"/>
    <mergeCell ref="D220:F220"/>
    <mergeCell ref="B218:C218"/>
    <mergeCell ref="D218:F218"/>
    <mergeCell ref="B216:C216"/>
    <mergeCell ref="D216:F216"/>
    <mergeCell ref="B217:C217"/>
    <mergeCell ref="D217:F217"/>
    <mergeCell ref="B124:C124"/>
    <mergeCell ref="D124:F124"/>
    <mergeCell ref="D209:F209"/>
    <mergeCell ref="B209:C209"/>
    <mergeCell ref="B208:C208"/>
    <mergeCell ref="D208:F208"/>
    <mergeCell ref="B205:C205"/>
    <mergeCell ref="B214:C214"/>
    <mergeCell ref="B128:C128"/>
    <mergeCell ref="D128:F128"/>
    <mergeCell ref="B129:C129"/>
    <mergeCell ref="D129:F129"/>
    <mergeCell ref="D136:F136"/>
    <mergeCell ref="D132:F132"/>
    <mergeCell ref="D134:F134"/>
    <mergeCell ref="D142:F142"/>
    <mergeCell ref="B135:C135"/>
    <mergeCell ref="D231:F231"/>
    <mergeCell ref="B233:C233"/>
    <mergeCell ref="D233:F233"/>
    <mergeCell ref="B223:C223"/>
    <mergeCell ref="D223:F223"/>
    <mergeCell ref="B224:C224"/>
    <mergeCell ref="D224:F224"/>
    <mergeCell ref="B229:C229"/>
    <mergeCell ref="D229:F229"/>
    <mergeCell ref="B230:C230"/>
    <mergeCell ref="D230:F230"/>
    <mergeCell ref="B227:C227"/>
    <mergeCell ref="D227:F227"/>
    <mergeCell ref="B231:C231"/>
    <mergeCell ref="B232:C232"/>
    <mergeCell ref="D232:F232"/>
    <mergeCell ref="D186:F186"/>
    <mergeCell ref="B182:C182"/>
    <mergeCell ref="D182:F182"/>
    <mergeCell ref="B183:C183"/>
    <mergeCell ref="D183:F183"/>
    <mergeCell ref="D175:F175"/>
    <mergeCell ref="B175:C175"/>
    <mergeCell ref="B169:C169"/>
    <mergeCell ref="D171:F171"/>
    <mergeCell ref="B171:C171"/>
    <mergeCell ref="D169:F169"/>
    <mergeCell ref="D168:F168"/>
    <mergeCell ref="B168:C168"/>
    <mergeCell ref="D54:F54"/>
    <mergeCell ref="D73:F73"/>
    <mergeCell ref="D68:F68"/>
    <mergeCell ref="B82:C82"/>
    <mergeCell ref="D82:F82"/>
    <mergeCell ref="B85:C85"/>
    <mergeCell ref="D85:F85"/>
    <mergeCell ref="B87:C87"/>
    <mergeCell ref="D87:F87"/>
    <mergeCell ref="B84:C84"/>
    <mergeCell ref="D84:F84"/>
    <mergeCell ref="B88:C88"/>
    <mergeCell ref="D88:F88"/>
    <mergeCell ref="D133:F133"/>
    <mergeCell ref="B134:C134"/>
    <mergeCell ref="B126:C126"/>
    <mergeCell ref="D126:F126"/>
    <mergeCell ref="B127:C127"/>
    <mergeCell ref="D127:F127"/>
    <mergeCell ref="B132:C132"/>
    <mergeCell ref="B58:C58"/>
    <mergeCell ref="D58:F58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ignoredErrors>
    <ignoredError sqref="B126:C136 B163 B171:C181 B191:C192 B202:C203 B49:C66 B43:C46 B14:C40 B83:C91 B78:C81 B70:C76 B182:C183 B138:C142 B157:C159 B207:C209" numberStoredAsText="1"/>
    <ignoredError sqref="G164:H164 G70:H70 G83:H83 G2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Naslovna</vt:lpstr>
      <vt:lpstr>Opći dio</vt:lpstr>
      <vt:lpstr>Ekonomska klasifikacija</vt:lpstr>
      <vt:lpstr>Prihodi i rashodi -izvori fin.</vt:lpstr>
      <vt:lpstr>Ek. i prog.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Nikolina</cp:lastModifiedBy>
  <cp:lastPrinted>2023-03-28T07:20:21Z</cp:lastPrinted>
  <dcterms:created xsi:type="dcterms:W3CDTF">2022-02-23T11:39:51Z</dcterms:created>
  <dcterms:modified xsi:type="dcterms:W3CDTF">2023-03-28T07:26:08Z</dcterms:modified>
</cp:coreProperties>
</file>